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_rels/sheet7.xml.rels" ContentType="application/vnd.openxmlformats-package.relationships+xml"/>
  <Override PartName="/xl/worksheets/_rels/sheet4.xml.rels" ContentType="application/vnd.openxmlformats-package.relationships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comments4.xml" ContentType="application/vnd.openxmlformats-officedocument.spreadsheetml.comments+xml"/>
  <Override PartName="/xl/drawings/_rels/drawing1.xml.rels" ContentType="application/vnd.openxmlformats-package.relationships+xml"/>
  <Override PartName="/xl/drawings/vmlDrawing1.vml" ContentType="application/vnd.openxmlformats-officedocument.vmlDrawing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. Instruções" sheetId="1" state="visible" r:id="rId3"/>
    <sheet name="2. Parâmetros Gerais" sheetId="2" state="visible" r:id="rId4"/>
    <sheet name="3. Insumos e Lavoura" sheetId="3" state="visible" r:id="rId5"/>
    <sheet name="4. Máquinas e Colheita" sheetId="4" state="visible" r:id="rId6"/>
    <sheet name="5. Mão de Obra" sheetId="5" state="visible" r:id="rId7"/>
    <sheet name="6. Armazenamento" sheetId="6" state="visible" r:id="rId8"/>
    <sheet name="7. Dashboard" sheetId="7" state="visible" r:id="rId9"/>
    <sheet name="8. Cenários" sheetId="8" state="visible" r:id="rId10"/>
  </sheets>
  <definedNames>
    <definedName function="false" hidden="false" localSheetId="6" name="_xlnm.Print_Area" vbProcedure="false">'7. Dashboard'!$A$1:$Q$42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4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G17" authorId="0">
      <text>
        <r>
          <rPr>
            <sz val="10"/>
            <rFont val="Arial"/>
            <family val="2"/>
          </rPr>
          <t xml:space="preserve">Rateio para silagem: 30% do uso anual</t>
        </r>
      </text>
    </comment>
    <comment ref="G18" authorId="0">
      <text>
        <r>
          <rPr>
            <sz val="10"/>
            <rFont val="Arial"/>
            <family val="2"/>
          </rPr>
          <t xml:space="preserve">Rateio para silagem: 100% do uso anual</t>
        </r>
      </text>
    </comment>
    <comment ref="G19" authorId="0">
      <text>
        <r>
          <rPr>
            <sz val="10"/>
            <rFont val="Arial"/>
            <family val="2"/>
          </rPr>
          <t xml:space="preserve">Rateio para silagem: 50% do uso anual</t>
        </r>
      </text>
    </comment>
    <comment ref="G20" authorId="0">
      <text>
        <r>
          <rPr>
            <sz val="10"/>
            <rFont val="Arial"/>
            <family val="2"/>
          </rPr>
          <t xml:space="preserve">Rateio para silagem: 40% do uso anual</t>
        </r>
      </text>
    </comment>
    <comment ref="G21" authorId="0">
      <text>
        <r>
          <rPr>
            <sz val="10"/>
            <rFont val="Arial"/>
            <family val="2"/>
          </rPr>
          <t xml:space="preserve">Rateio para silagem: 30% do uso anual</t>
        </r>
      </text>
    </comment>
  </commentList>
</comments>
</file>

<file path=xl/sharedStrings.xml><?xml version="1.0" encoding="utf-8"?>
<sst xmlns="http://schemas.openxmlformats.org/spreadsheetml/2006/main" count="255" uniqueCount="224">
  <si>
    <t xml:space="preserve">PLANILHA DE CUSTO DE SILAGEM</t>
  </si>
  <si>
    <t xml:space="preserve">Cálculo completo do custo por hectare, por tonelada e por cabeça/dia</t>
  </si>
  <si>
    <t xml:space="preserve">COMO USAR ESTA PLANILHA</t>
  </si>
  <si>
    <t xml:space="preserve">Legenda de cores:</t>
  </si>
  <si>
    <t xml:space="preserve">Células AMARELAS (texto azul)</t>
  </si>
  <si>
    <t xml:space="preserve">Você EDITA estes valores. São os inputs do seu sistema.</t>
  </si>
  <si>
    <t xml:space="preserve">Células BRANCAS (texto preto)</t>
  </si>
  <si>
    <t xml:space="preserve">Cálculos automáticos — NÃO editar.</t>
  </si>
  <si>
    <t xml:space="preserve">Células VERDES (texto verde)</t>
  </si>
  <si>
    <t xml:space="preserve">Links que puxam valores de outras abas.</t>
  </si>
  <si>
    <t xml:space="preserve">Ordem recomendada de preenchimento:</t>
  </si>
  <si>
    <t xml:space="preserve">Passo 1</t>
  </si>
  <si>
    <t xml:space="preserve">Aba "2. Parâmetros Gerais" — define área, produtividade e nº de animais.</t>
  </si>
  <si>
    <t xml:space="preserve">Passo 2</t>
  </si>
  <si>
    <t xml:space="preserve">Aba "3. Insumos e Lavoura" — sementes, fertilizantes, defensivos.</t>
  </si>
  <si>
    <t xml:space="preserve">Passo 3</t>
  </si>
  <si>
    <t xml:space="preserve">Aba "4. Máquinas e Colheita" — depreciação, combustível, horas.</t>
  </si>
  <si>
    <t xml:space="preserve">Passo 4</t>
  </si>
  <si>
    <t xml:space="preserve">Aba "5. Mão de Obra" — diárias, salários, encargos.</t>
  </si>
  <si>
    <t xml:space="preserve">Passo 5</t>
  </si>
  <si>
    <t xml:space="preserve">Aba "6. Armazenamento" — silo, lonas, perdas.</t>
  </si>
  <si>
    <t xml:space="preserve">Passo 6</t>
  </si>
  <si>
    <t xml:space="preserve">Aba "7. Dashboard" — veja todos os indicadores consolidados.</t>
  </si>
  <si>
    <t xml:space="preserve">Passo 7</t>
  </si>
  <si>
    <t xml:space="preserve">Aba "8. Cenários" — compare cenários (atual / otimizado / terceirizado).</t>
  </si>
  <si>
    <t xml:space="preserve">Indicadores principais calculados:</t>
  </si>
  <si>
    <t xml:space="preserve">•</t>
  </si>
  <si>
    <t xml:space="preserve">Custo total por hectare (R$/ha)</t>
  </si>
  <si>
    <t xml:space="preserve">Custo por tonelada de matéria verde (R$/t MV)</t>
  </si>
  <si>
    <t xml:space="preserve">Custo por tonelada de matéria seca (R$/t MS)</t>
  </si>
  <si>
    <t xml:space="preserve">Custo por cabeça/dia (R$/cab.dia)</t>
  </si>
  <si>
    <t xml:space="preserve">Participação % de cada categoria no custo total</t>
  </si>
  <si>
    <t xml:space="preserve">Margem em relação à compra de volumoso pronto</t>
  </si>
  <si>
    <t xml:space="preserve">IMPORTANTE</t>
  </si>
  <si>
    <t xml:space="preserve">Os valores iniciais são REFERÊNCIAS de mercado. Substitua pelos seus dados reais para resultado preciso.</t>
  </si>
  <si>
    <t xml:space="preserve">PARÂMETROS GERAIS DA PRODUÇÃO</t>
  </si>
  <si>
    <t xml:space="preserve">Parâmetro</t>
  </si>
  <si>
    <t xml:space="preserve">Valor</t>
  </si>
  <si>
    <t xml:space="preserve">Unidade</t>
  </si>
  <si>
    <t xml:space="preserve">Observação</t>
  </si>
  <si>
    <t xml:space="preserve">Área plantada para silagem</t>
  </si>
  <si>
    <t xml:space="preserve">hectares</t>
  </si>
  <si>
    <t xml:space="preserve">Área total destinada à silagem</t>
  </si>
  <si>
    <t xml:space="preserve">Produtividade esperada (matéria verde)</t>
  </si>
  <si>
    <t xml:space="preserve">t MV/ha</t>
  </si>
  <si>
    <t xml:space="preserve">Faixa típica: 35-60 t/ha</t>
  </si>
  <si>
    <t xml:space="preserve">Teor de matéria seca (%)</t>
  </si>
  <si>
    <t xml:space="preserve">% MS</t>
  </si>
  <si>
    <t xml:space="preserve">Ideal: 30-35%</t>
  </si>
  <si>
    <t xml:space="preserve">Perdas estimadas no processo (%)</t>
  </si>
  <si>
    <t xml:space="preserve">% perda</t>
  </si>
  <si>
    <t xml:space="preserve">Colheita + ensilagem + retirada</t>
  </si>
  <si>
    <t xml:space="preserve">Número de cabeças do rebanho</t>
  </si>
  <si>
    <t xml:space="preserve">cabeças</t>
  </si>
  <si>
    <t xml:space="preserve">Animais que vão consumir a silagem</t>
  </si>
  <si>
    <t xml:space="preserve">Consumo médio diário por cabeça</t>
  </si>
  <si>
    <t xml:space="preserve">kg MV/cab.dia</t>
  </si>
  <si>
    <t xml:space="preserve">Vacas leite: 25-35; corte: 15-25</t>
  </si>
  <si>
    <t xml:space="preserve">Dias de fornecimento no ano</t>
  </si>
  <si>
    <t xml:space="preserve">dias</t>
  </si>
  <si>
    <t xml:space="preserve">Período seco / suplementação</t>
  </si>
  <si>
    <t xml:space="preserve">Preço de mercado da silagem pronta</t>
  </si>
  <si>
    <t xml:space="preserve">R$/t MV</t>
  </si>
  <si>
    <t xml:space="preserve">Para comparativo "comprar vs produzir"</t>
  </si>
  <si>
    <t xml:space="preserve">— CÁLCULOS DERIVADOS —</t>
  </si>
  <si>
    <t xml:space="preserve">Produção bruta total (matéria verde)</t>
  </si>
  <si>
    <t xml:space="preserve">t MV</t>
  </si>
  <si>
    <t xml:space="preserve">Área × produtividade</t>
  </si>
  <si>
    <t xml:space="preserve">Produção líquida após perdas (MV)</t>
  </si>
  <si>
    <t xml:space="preserve">Bruto − perdas</t>
  </si>
  <si>
    <t xml:space="preserve">Produção líquida em matéria seca</t>
  </si>
  <si>
    <t xml:space="preserve">t MS</t>
  </si>
  <si>
    <t xml:space="preserve">MV líquida × % MS</t>
  </si>
  <si>
    <t xml:space="preserve">Demanda anual de silagem do rebanho</t>
  </si>
  <si>
    <t xml:space="preserve">Cabeças × kg/dia × dias ÷ 1000</t>
  </si>
  <si>
    <t xml:space="preserve">Saldo (produção − demanda)</t>
  </si>
  <si>
    <t xml:space="preserve">Positivo = sobra; Negativo = falta</t>
  </si>
  <si>
    <t xml:space="preserve">INSUMOS E CUSTOS DA LAVOURA</t>
  </si>
  <si>
    <t xml:space="preserve">Item</t>
  </si>
  <si>
    <t xml:space="preserve">Quantidade/ha</t>
  </si>
  <si>
    <t xml:space="preserve">Preço unitário (R$)</t>
  </si>
  <si>
    <t xml:space="preserve">Custo/ha (R$)</t>
  </si>
  <si>
    <t xml:space="preserve">Custo total (R$)</t>
  </si>
  <si>
    <t xml:space="preserve">SEMENTES</t>
  </si>
  <si>
    <t xml:space="preserve">Semente de milho híbrido (sacos 60.000 sementes)</t>
  </si>
  <si>
    <t xml:space="preserve">sc</t>
  </si>
  <si>
    <t xml:space="preserve">CORREÇÃO E ADUBAÇÃO</t>
  </si>
  <si>
    <t xml:space="preserve">Calcário dolomítico</t>
  </si>
  <si>
    <t xml:space="preserve">t</t>
  </si>
  <si>
    <t xml:space="preserve">Adubo de plantio (NPK 08-28-16)</t>
  </si>
  <si>
    <t xml:space="preserve">kg</t>
  </si>
  <si>
    <t xml:space="preserve">Adubo de cobertura (Ureia)</t>
  </si>
  <si>
    <t xml:space="preserve">Micronutrientes (FTE/foliar)</t>
  </si>
  <si>
    <t xml:space="preserve">DEFENSIVOS</t>
  </si>
  <si>
    <t xml:space="preserve">Herbicida pré-emergente (Atrazina)</t>
  </si>
  <si>
    <t xml:space="preserve">L</t>
  </si>
  <si>
    <t xml:space="preserve">Herbicida pós-emergente (Glifosato)</t>
  </si>
  <si>
    <t xml:space="preserve">Inseticida (lagarta-do-cartucho)</t>
  </si>
  <si>
    <t xml:space="preserve">Fungicida (1 aplicação)</t>
  </si>
  <si>
    <t xml:space="preserve">OUTROS INSUMOS DA LAVOURA</t>
  </si>
  <si>
    <t xml:space="preserve">Inoculante para silagem</t>
  </si>
  <si>
    <t xml:space="preserve">dose/ha</t>
  </si>
  <si>
    <t xml:space="preserve">Análise de solo (rateio)</t>
  </si>
  <si>
    <t xml:space="preserve">unid</t>
  </si>
  <si>
    <t xml:space="preserve">Combustível pulverizações (Diesel L)</t>
  </si>
  <si>
    <t xml:space="preserve">TOTAL DE INSUMOS E LAVOURA</t>
  </si>
  <si>
    <t xml:space="preserve">MÁQUINAS, IMPLEMENTOS E COLHEITA</t>
  </si>
  <si>
    <t xml:space="preserve">OPÇÃO A — OPERAÇÃO PRÓPRIA (máquinas próprias)</t>
  </si>
  <si>
    <t xml:space="preserve">Horas/ha</t>
  </si>
  <si>
    <t xml:space="preserve">Custo hora-máq (R$)</t>
  </si>
  <si>
    <t xml:space="preserve">Custo combustível/ha (R$)</t>
  </si>
  <si>
    <t xml:space="preserve">Aração / gradagem</t>
  </si>
  <si>
    <t xml:space="preserve">Plantio</t>
  </si>
  <si>
    <t xml:space="preserve">Aplicação de defensivos (3x)</t>
  </si>
  <si>
    <t xml:space="preserve">Adubação de cobertura</t>
  </si>
  <si>
    <t xml:space="preserve">Colheita / ensiladeira</t>
  </si>
  <si>
    <t xml:space="preserve">Transporte interno (carretas)</t>
  </si>
  <si>
    <t xml:space="preserve">Compactação no silo (trator)</t>
  </si>
  <si>
    <t xml:space="preserve">SUBTOTAL — OPERAÇÃO PRÓPRIA</t>
  </si>
  <si>
    <t xml:space="preserve">DEPRECIAÇÃO ANUAL DE MÁQUINAS PRÓPRIAS</t>
  </si>
  <si>
    <t xml:space="preserve">Equipamento</t>
  </si>
  <si>
    <t xml:space="preserve">Valor de aquisição (R$)</t>
  </si>
  <si>
    <t xml:space="preserve">Vida útil (anos)</t>
  </si>
  <si>
    <t xml:space="preserve">Valor residual (%)</t>
  </si>
  <si>
    <t xml:space="preserve">Depreciação anual (R$)</t>
  </si>
  <si>
    <t xml:space="preserve">Rateio para silagem (R$)</t>
  </si>
  <si>
    <t xml:space="preserve">Trator 75-90cv</t>
  </si>
  <si>
    <t xml:space="preserve">Ensiladeira (1 linha)</t>
  </si>
  <si>
    <t xml:space="preserve">Carreta agrícola</t>
  </si>
  <si>
    <t xml:space="preserve">Pulverizador</t>
  </si>
  <si>
    <t xml:space="preserve">Plantadeira</t>
  </si>
  <si>
    <t xml:space="preserve">SUBTOTAL — DEPRECIAÇÃO RATEADA</t>
  </si>
  <si>
    <t xml:space="preserve">MANUTENÇÃO E REPAROS (estimativa anual)</t>
  </si>
  <si>
    <t xml:space="preserve">Manutenção anual (% do valor das máquinas)</t>
  </si>
  <si>
    <t xml:space="preserve">Custo de manutenção rateado para silagem</t>
  </si>
  <si>
    <t xml:space="preserve">TOTAL GERAL — MÁQUINAS E COLHEITA</t>
  </si>
  <si>
    <t xml:space="preserve">MÃO DE OBRA DIRETA E INDIRETA</t>
  </si>
  <si>
    <t xml:space="preserve">Atividade</t>
  </si>
  <si>
    <t xml:space="preserve">Pessoas</t>
  </si>
  <si>
    <t xml:space="preserve">Diárias/dias</t>
  </si>
  <si>
    <t xml:space="preserve">Valor diária (R$)</t>
  </si>
  <si>
    <t xml:space="preserve">Preparo de solo e plantio</t>
  </si>
  <si>
    <t xml:space="preserve">Operadores</t>
  </si>
  <si>
    <t xml:space="preserve">Aplicações fitossanitárias</t>
  </si>
  <si>
    <t xml:space="preserve">Aplicador + apoio</t>
  </si>
  <si>
    <t xml:space="preserve">Operação de colheita/ensiladeira</t>
  </si>
  <si>
    <t xml:space="preserve">Operador + auxiliar</t>
  </si>
  <si>
    <t xml:space="preserve">Transporte e descarga</t>
  </si>
  <si>
    <t xml:space="preserve">Motoristas</t>
  </si>
  <si>
    <t xml:space="preserve">Compactação no silo</t>
  </si>
  <si>
    <t xml:space="preserve">12h/dia em rodízio</t>
  </si>
  <si>
    <t xml:space="preserve">Vedação do silo (lonas)</t>
  </si>
  <si>
    <t xml:space="preserve">Equipe completa</t>
  </si>
  <si>
    <t xml:space="preserve">SUBTOTAL — MÃO DE OBRA DIRETA</t>
  </si>
  <si>
    <t xml:space="preserve">Alíquota de encargos sociais (%)</t>
  </si>
  <si>
    <t xml:space="preserve">Encargos sociais (calculado)</t>
  </si>
  <si>
    <t xml:space="preserve">TOTAL GERAL — MÃO DE OBRA</t>
  </si>
  <si>
    <t xml:space="preserve">ARMAZENAMENTO, SILO E VEDAÇÃO</t>
  </si>
  <si>
    <t xml:space="preserve">Quantidade</t>
  </si>
  <si>
    <t xml:space="preserve">Lona dupla face (preta/branca) — 200 micras</t>
  </si>
  <si>
    <t xml:space="preserve">m²</t>
  </si>
  <si>
    <t xml:space="preserve">Lona inferior (vapor barrier) — 50 micras</t>
  </si>
  <si>
    <t xml:space="preserve">Pneus para vedação (usados)</t>
  </si>
  <si>
    <t xml:space="preserve">Sacos de areia / terra</t>
  </si>
  <si>
    <t xml:space="preserve">Tela de proteção contra pássaros</t>
  </si>
  <si>
    <t xml:space="preserve">rolo</t>
  </si>
  <si>
    <t xml:space="preserve">Inoculante adicional para silagem</t>
  </si>
  <si>
    <t xml:space="preserve">Construção/manutenção do silo trincheira (rateio anual)</t>
  </si>
  <si>
    <t xml:space="preserve">ano</t>
  </si>
  <si>
    <t xml:space="preserve">Aluguel ou amortização de área coberta</t>
  </si>
  <si>
    <t xml:space="preserve">TOTAL — ARMAZENAMENTO</t>
  </si>
  <si>
    <t xml:space="preserve">CUSTO DE SILAGEM — PAINEL DE CONTROLE</t>
  </si>
  <si>
    <t xml:space="preserve">Análise consolidada da safra • Atualizado a cada edição nas abas de entrada</t>
  </si>
  <si>
    <t xml:space="preserve">CUSTO TOTAL DA SAFRA</t>
  </si>
  <si>
    <t xml:space="preserve">CUSTO POR HECTARE</t>
  </si>
  <si>
    <t xml:space="preserve">CUSTO POR TONELADA (MV)</t>
  </si>
  <si>
    <t xml:space="preserve">CUSTO POR CABEÇA/DIA</t>
  </si>
  <si>
    <t xml:space="preserve">Investimento total</t>
  </si>
  <si>
    <t xml:space="preserve">R$/ha</t>
  </si>
  <si>
    <t xml:space="preserve">R$/t matéria verde</t>
  </si>
  <si>
    <t xml:space="preserve">R$/cabeça por dia</t>
  </si>
  <si>
    <t xml:space="preserve">COMPOSIÇÃO DO CUSTO POR CATEGORIA</t>
  </si>
  <si>
    <t xml:space="preserve">DISTRIBUIÇÃO VISUAL</t>
  </si>
  <si>
    <t xml:space="preserve">Categoria</t>
  </si>
  <si>
    <t xml:space="preserve">Custo Total</t>
  </si>
  <si>
    <t xml:space="preserve">% do Total</t>
  </si>
  <si>
    <t xml:space="preserve">🌱 Insumos e Lavoura</t>
  </si>
  <si>
    <t xml:space="preserve">🚜 Máquinas e Colheita</t>
  </si>
  <si>
    <t xml:space="preserve">👥 Mão de Obra</t>
  </si>
  <si>
    <t xml:space="preserve">📦 Armazenamento</t>
  </si>
  <si>
    <t xml:space="preserve">TOTAL</t>
  </si>
  <si>
    <t xml:space="preserve">100%</t>
  </si>
  <si>
    <t xml:space="preserve">PRODUZIR vs COMPRAR SILAGEM PRONTA</t>
  </si>
  <si>
    <t xml:space="preserve">CUSTO POR CATEGORIA (R$)</t>
  </si>
  <si>
    <t xml:space="preserve">Custo de produzir (R$/t MV)</t>
  </si>
  <si>
    <t xml:space="preserve">Preço de comprar pronta (R$/t MV)</t>
  </si>
  <si>
    <t xml:space="preserve">Diferença por tonelada</t>
  </si>
  <si>
    <t xml:space="preserve">Economia/Prejuízo total na safra</t>
  </si>
  <si>
    <t xml:space="preserve">Economia/Prejuízo por animal/ano</t>
  </si>
  <si>
    <t xml:space="preserve">INDICADORES COMPLEMENTARES</t>
  </si>
  <si>
    <t xml:space="preserve">CUSTO/T MS</t>
  </si>
  <si>
    <t xml:space="preserve">CUSTO/ANIMAL/ANO</t>
  </si>
  <si>
    <t xml:space="preserve">PRODUÇÃO LÍQUIDA (T MV)</t>
  </si>
  <si>
    <t xml:space="preserve">DEMANDA DO REBANHO (T MV)</t>
  </si>
  <si>
    <t xml:space="preserve">💡 Edite os valores nas abas 2 a 6 (células amarelas) e o painel atualiza automaticamente. Veja a aba "8. Cenários" para simulações.</t>
  </si>
  <si>
    <t xml:space="preserve">COMPARATIVO DE CENÁRIOS</t>
  </si>
  <si>
    <t xml:space="preserve">Compare seu cenário ATUAL com cenários otimizados. Valores em R$/t MV.</t>
  </si>
  <si>
    <t xml:space="preserve">Indicador</t>
  </si>
  <si>
    <t xml:space="preserve">Atual (sua planilha)</t>
  </si>
  <si>
    <t xml:space="preserve">Otimizado (-15%)</t>
  </si>
  <si>
    <t xml:space="preserve">Terceirizado</t>
  </si>
  <si>
    <t xml:space="preserve">Comprar pronta</t>
  </si>
  <si>
    <t xml:space="preserve">Custo por hectare (R$/ha)</t>
  </si>
  <si>
    <t xml:space="preserve">Custo por t MV (R$/t)</t>
  </si>
  <si>
    <t xml:space="preserve">Custo por cabeça/dia (R$)</t>
  </si>
  <si>
    <t xml:space="preserve">Custo total da safra (R$)</t>
  </si>
  <si>
    <t xml:space="preserve">Diferença vs cenário Atual</t>
  </si>
  <si>
    <t xml:space="preserve">—</t>
  </si>
  <si>
    <t xml:space="preserve">COMO INTERPRETAR</t>
  </si>
  <si>
    <t xml:space="preserve">• Atual: seu custo real, calculado a partir das abas 3 a 6.</t>
  </si>
  <si>
    <t xml:space="preserve">• Otimizado (-15%): meta agressiva — atingida com negociação de insumos, melhor compactação e ponto ideal de colheita.</t>
  </si>
  <si>
    <t xml:space="preserve">• Terceirizado: você paga ~R$ 240/t MV para uma equipe colher e ensilar. Edite a célula E7 com o preço da sua região.</t>
  </si>
  <si>
    <t xml:space="preserve">• Comprar pronta: usa o preço da aba "2. Parâmetros Gerais" (célula C12). Inclui transporte e margem do fornecedor.</t>
  </si>
  <si>
    <t xml:space="preserve">• Se Diferença = NEGATIVA → o cenário é mais barato que o Atual. Se POSITIVA → é mais caro.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</si>
</sst>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#,##0.00;[RED]\(#,##0.00\);\-"/>
    <numFmt numFmtId="166" formatCode="0.0%"/>
    <numFmt numFmtId="167" formatCode="&quot;R$ &quot;#,##0.00;[RED]&quot;(R$ &quot;#,##0.00\);\-"/>
    <numFmt numFmtId="168" formatCode="&quot;R$ &quot;#,##0;[RED]&quot;(R$ &quot;#,##0\);\-"/>
    <numFmt numFmtId="169" formatCode="#,##0;[RED]\(#,##0\);\-"/>
    <numFmt numFmtId="170" formatCode="#,##0.0&quot; t&quot;"/>
  </numFmts>
  <fonts count="33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0"/>
      <color rgb="FFFFFFFF"/>
      <name val="Arial"/>
      <family val="0"/>
      <charset val="1"/>
    </font>
    <font>
      <i val="true"/>
      <sz val="12"/>
      <color rgb="FF4A7C59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name val="Arial"/>
      <family val="0"/>
      <charset val="1"/>
    </font>
    <font>
      <sz val="10"/>
      <name val="Arial"/>
      <family val="0"/>
      <charset val="1"/>
    </font>
    <font>
      <b val="true"/>
      <sz val="16"/>
      <color rgb="FFFFFFFF"/>
      <name val="Arial"/>
      <family val="0"/>
      <charset val="1"/>
    </font>
    <font>
      <sz val="10"/>
      <color rgb="FF0000FF"/>
      <name val="Arial"/>
      <family val="0"/>
      <charset val="1"/>
    </font>
    <font>
      <i val="true"/>
      <sz val="9"/>
      <color rgb="FF666666"/>
      <name val="Arial"/>
      <family val="0"/>
      <charset val="1"/>
    </font>
    <font>
      <sz val="10"/>
      <color rgb="FF000000"/>
      <name val="Arial"/>
      <family val="0"/>
      <charset val="1"/>
    </font>
    <font>
      <sz val="10"/>
      <color rgb="FF008000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sz val="10"/>
      <name val="Arial"/>
      <family val="2"/>
    </font>
    <font>
      <b val="true"/>
      <sz val="22"/>
      <color rgb="FFFFFFFF"/>
      <name val="Arial"/>
      <family val="0"/>
      <charset val="1"/>
    </font>
    <font>
      <i val="true"/>
      <sz val="10"/>
      <color rgb="FFFFFFFF"/>
      <name val="Arial"/>
      <family val="0"/>
      <charset val="1"/>
    </font>
    <font>
      <b val="true"/>
      <sz val="9"/>
      <color rgb="FFFFFFFF"/>
      <name val="Arial"/>
      <family val="0"/>
      <charset val="1"/>
    </font>
    <font>
      <b val="true"/>
      <sz val="22"/>
      <color rgb="FF1A1A1A"/>
      <name val="Arial"/>
      <family val="0"/>
      <charset val="1"/>
    </font>
    <font>
      <sz val="9"/>
      <color rgb="FF666666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0"/>
      <color rgb="FF1A1A1A"/>
      <name val="Arial"/>
      <family val="0"/>
      <charset val="1"/>
    </font>
    <font>
      <sz val="10"/>
      <color rgb="FF1A1A1A"/>
      <name val="Arial"/>
      <family val="0"/>
      <charset val="1"/>
    </font>
    <font>
      <b val="true"/>
      <sz val="10"/>
      <color rgb="FF2E5C3E"/>
      <name val="Arial"/>
      <family val="0"/>
      <charset val="1"/>
    </font>
    <font>
      <b val="true"/>
      <sz val="12"/>
      <color rgb="FF1A1A1A"/>
      <name val="Arial"/>
      <family val="0"/>
      <charset val="1"/>
    </font>
    <font>
      <b val="true"/>
      <sz val="16"/>
      <color rgb="FF4A7C59"/>
      <name val="Arial"/>
      <family val="0"/>
      <charset val="1"/>
    </font>
    <font>
      <b val="true"/>
      <sz val="16"/>
      <color rgb="FF5B7DA8"/>
      <name val="Arial"/>
      <family val="0"/>
      <charset val="1"/>
    </font>
    <font>
      <b val="true"/>
      <sz val="16"/>
      <color rgb="FFD4A24C"/>
      <name val="Arial"/>
      <family val="0"/>
      <charset val="1"/>
    </font>
    <font>
      <b val="true"/>
      <sz val="16"/>
      <color rgb="FFE07B39"/>
      <name val="Arial"/>
      <family val="0"/>
      <charset val="1"/>
    </font>
    <font>
      <i val="true"/>
      <sz val="10"/>
      <color rgb="FF666666"/>
      <name val="Arial"/>
      <family val="0"/>
      <charset val="1"/>
    </font>
    <font>
      <sz val="10"/>
      <color rgb="FF00000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rgb="FF2E5C3E"/>
        <bgColor rgb="FF1B3A2F"/>
      </patternFill>
    </fill>
    <fill>
      <patternFill patternType="solid">
        <fgColor rgb="FF4A7C59"/>
        <bgColor rgb="FF666666"/>
      </patternFill>
    </fill>
    <fill>
      <patternFill patternType="solid">
        <fgColor rgb="FFD4E5C5"/>
        <bgColor rgb="FFDDDDDD"/>
      </patternFill>
    </fill>
    <fill>
      <patternFill patternType="solid">
        <fgColor rgb="FFFFFFCC"/>
        <bgColor rgb="FFFFF8E7"/>
      </patternFill>
    </fill>
    <fill>
      <patternFill patternType="solid">
        <fgColor rgb="FFFFE699"/>
        <bgColor rgb="FFFFFFCC"/>
      </patternFill>
    </fill>
    <fill>
      <patternFill patternType="solid">
        <fgColor rgb="FFC5D9B5"/>
        <bgColor rgb="FFCCCCCC"/>
      </patternFill>
    </fill>
    <fill>
      <patternFill patternType="solid">
        <fgColor rgb="FFF5F5F0"/>
        <bgColor rgb="FFFAFAF5"/>
      </patternFill>
    </fill>
    <fill>
      <patternFill patternType="solid">
        <fgColor rgb="FF1B3A2F"/>
        <bgColor rgb="FF003300"/>
      </patternFill>
    </fill>
    <fill>
      <patternFill patternType="solid">
        <fgColor rgb="FFD4A24C"/>
        <bgColor rgb="FFE07B39"/>
      </patternFill>
    </fill>
    <fill>
      <patternFill patternType="solid">
        <fgColor rgb="FFE07B39"/>
        <bgColor rgb="FFFF6600"/>
      </patternFill>
    </fill>
    <fill>
      <patternFill patternType="solid">
        <fgColor rgb="FFFFF8E7"/>
        <bgColor rgb="FFFAFAF5"/>
      </patternFill>
    </fill>
    <fill>
      <patternFill patternType="solid">
        <fgColor rgb="FFFAFAF5"/>
        <bgColor rgb="FFF5F5F0"/>
      </patternFill>
    </fill>
    <fill>
      <patternFill patternType="solid">
        <fgColor rgb="FF5B7DA8"/>
        <bgColor rgb="FF4F81BD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>
        <color rgb="FF888888"/>
      </left>
      <right style="thin">
        <color rgb="FF888888"/>
      </right>
      <top style="thin">
        <color rgb="FF888888"/>
      </top>
      <bottom style="thin">
        <color rgb="FF888888"/>
      </bottom>
      <diagonal/>
    </border>
    <border diagonalUp="false" diagonalDown="false">
      <left style="medium">
        <color rgb="FF1B3A2F"/>
      </left>
      <right style="medium">
        <color rgb="FF1B3A2F"/>
      </right>
      <top style="medium">
        <color rgb="FF1B3A2F"/>
      </top>
      <bottom style="thin">
        <color rgb="FFDDDDDD"/>
      </bottom>
      <diagonal/>
    </border>
    <border diagonalUp="false" diagonalDown="false">
      <left style="medium">
        <color rgb="FF2E5C3E"/>
      </left>
      <right style="medium">
        <color rgb="FF2E5C3E"/>
      </right>
      <top style="medium">
        <color rgb="FF2E5C3E"/>
      </top>
      <bottom style="thin">
        <color rgb="FFDDDDDD"/>
      </bottom>
      <diagonal/>
    </border>
    <border diagonalUp="false" diagonalDown="false">
      <left style="medium">
        <color rgb="FFD4A24C"/>
      </left>
      <right style="medium">
        <color rgb="FFD4A24C"/>
      </right>
      <top style="medium">
        <color rgb="FFD4A24C"/>
      </top>
      <bottom style="thin">
        <color rgb="FFDDDDDD"/>
      </bottom>
      <diagonal/>
    </border>
    <border diagonalUp="false" diagonalDown="false">
      <left style="medium">
        <color rgb="FFE07B39"/>
      </left>
      <right style="medium">
        <color rgb="FFE07B39"/>
      </right>
      <top style="medium">
        <color rgb="FFE07B39"/>
      </top>
      <bottom style="thin">
        <color rgb="FFDDDDDD"/>
      </bottom>
      <diagonal/>
    </border>
    <border diagonalUp="false" diagonalDown="false">
      <left style="medium">
        <color rgb="FF1B3A2F"/>
      </left>
      <right style="medium">
        <color rgb="FF1B3A2F"/>
      </right>
      <top/>
      <bottom/>
      <diagonal/>
    </border>
    <border diagonalUp="false" diagonalDown="false">
      <left style="medium">
        <color rgb="FF2E5C3E"/>
      </left>
      <right style="medium">
        <color rgb="FF2E5C3E"/>
      </right>
      <top/>
      <bottom/>
      <diagonal/>
    </border>
    <border diagonalUp="false" diagonalDown="false">
      <left style="medium">
        <color rgb="FFD4A24C"/>
      </left>
      <right style="medium">
        <color rgb="FFD4A24C"/>
      </right>
      <top/>
      <bottom/>
      <diagonal/>
    </border>
    <border diagonalUp="false" diagonalDown="false">
      <left style="medium">
        <color rgb="FFE07B39"/>
      </left>
      <right style="medium">
        <color rgb="FFE07B39"/>
      </right>
      <top/>
      <bottom/>
      <diagonal/>
    </border>
    <border diagonalUp="false" diagonalDown="false">
      <left style="medium">
        <color rgb="FF1B3A2F"/>
      </left>
      <right style="medium">
        <color rgb="FF1B3A2F"/>
      </right>
      <top style="thin">
        <color rgb="FFDDDDDD"/>
      </top>
      <bottom style="medium">
        <color rgb="FF1B3A2F"/>
      </bottom>
      <diagonal/>
    </border>
    <border diagonalUp="false" diagonalDown="false">
      <left style="medium">
        <color rgb="FF2E5C3E"/>
      </left>
      <right style="medium">
        <color rgb="FF2E5C3E"/>
      </right>
      <top style="thin">
        <color rgb="FFDDDDDD"/>
      </top>
      <bottom style="medium">
        <color rgb="FF2E5C3E"/>
      </bottom>
      <diagonal/>
    </border>
    <border diagonalUp="false" diagonalDown="false">
      <left style="medium">
        <color rgb="FFD4A24C"/>
      </left>
      <right style="medium">
        <color rgb="FFD4A24C"/>
      </right>
      <top style="thin">
        <color rgb="FFDDDDDD"/>
      </top>
      <bottom style="medium">
        <color rgb="FFD4A24C"/>
      </bottom>
      <diagonal/>
    </border>
    <border diagonalUp="false" diagonalDown="false">
      <left style="medium">
        <color rgb="FFE07B39"/>
      </left>
      <right style="medium">
        <color rgb="FFE07B39"/>
      </right>
      <top style="thin">
        <color rgb="FFDDDDDD"/>
      </top>
      <bottom style="medium">
        <color rgb="FFE07B39"/>
      </bottom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 diagonalUp="false" diagonalDown="false">
      <left/>
      <right/>
      <top/>
      <bottom style="thin">
        <color rgb="FFEEEEEE"/>
      </bottom>
      <diagonal/>
    </border>
    <border diagonalUp="false" diagonalDown="false">
      <left style="medium">
        <color rgb="FF2E5C3E"/>
      </left>
      <right/>
      <top/>
      <bottom style="thin">
        <color rgb="FFEEEEEE"/>
      </bottom>
      <diagonal/>
    </border>
    <border diagonalUp="false" diagonalDown="false">
      <left style="medium">
        <color rgb="FFD4A24C"/>
      </left>
      <right/>
      <top/>
      <bottom style="thin">
        <color rgb="FFEEEEEE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11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11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11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7" fillId="4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3" fillId="6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13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14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6" fillId="3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11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11" fillId="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3" fillId="6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15" fillId="2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7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8" fillId="7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7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8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7" fillId="9" borderId="0" xfId="0" applyFont="true" applyBorder="true" applyAlignment="true" applyProtection="false">
      <alignment horizontal="left" vertical="center" textRotation="0" wrapText="false" indent="2" shrinkToFit="false"/>
      <protection locked="true" hidden="false"/>
    </xf>
    <xf numFmtId="164" fontId="18" fillId="9" borderId="0" xfId="0" applyFont="true" applyBorder="true" applyAlignment="true" applyProtection="false">
      <alignment horizontal="left" vertical="center" textRotation="0" wrapText="false" indent="2" shrinkToFit="false"/>
      <protection locked="true" hidden="false"/>
    </xf>
    <xf numFmtId="164" fontId="19" fillId="9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2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1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11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20" fillId="1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20" fillId="1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20" fillId="12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20" fillId="12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12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12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12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12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22" fillId="3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13" borderId="15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8" fontId="24" fillId="13" borderId="15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6" fontId="25" fillId="13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24" fillId="13" borderId="15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4" fontId="23" fillId="0" borderId="15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8" fontId="24" fillId="0" borderId="15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6" fontId="25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24" fillId="0" borderId="15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4" fontId="6" fillId="9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8" fontId="6" fillId="9" borderId="0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4" fontId="6" fillId="9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6" fillId="9" borderId="0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4" fontId="24" fillId="13" borderId="16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7" fontId="26" fillId="13" borderId="0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4" fontId="24" fillId="13" borderId="17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22" fillId="3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7" fontId="15" fillId="3" borderId="0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4" fontId="22" fillId="9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8" fontId="15" fillId="9" borderId="0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4" fontId="22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7" fontId="15" fillId="2" borderId="0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4" fontId="19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1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1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11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27" fillId="1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28" fillId="1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29" fillId="1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30" fillId="1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14" borderId="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10" borderId="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11" borderId="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31" fillId="8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1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6" fillId="2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88888"/>
      <rgbColor rgb="FF5B7DA8"/>
      <rgbColor rgb="FF993366"/>
      <rgbColor rgb="FFFFFFCC"/>
      <rgbColor rgb="FFEEEEEE"/>
      <rgbColor rgb="FF660066"/>
      <rgbColor rgb="FFE07B39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5F5F0"/>
      <rgbColor rgb="FFD4E5C5"/>
      <rgbColor rgb="FFFFE699"/>
      <rgbColor rgb="FFC5D9B5"/>
      <rgbColor rgb="FFFFF8E7"/>
      <rgbColor rgb="FFFAFAF5"/>
      <rgbColor rgb="FFDDDDDD"/>
      <rgbColor rgb="FF4F81BD"/>
      <rgbColor rgb="FF33CCCC"/>
      <rgbColor rgb="FF99CC00"/>
      <rgbColor rgb="FFFFCC00"/>
      <rgbColor rgb="FFD4A24C"/>
      <rgbColor rgb="FFFF6600"/>
      <rgbColor rgb="FF666666"/>
      <rgbColor rgb="FFB3B3B3"/>
      <rgbColor rgb="FF2E5C3E"/>
      <rgbColor rgb="FF4A7C59"/>
      <rgbColor rgb="FF003300"/>
      <rgbColor rgb="FF1A1A1A"/>
      <rgbColor rgb="FF993300"/>
      <rgbColor rgb="FF993366"/>
      <rgbColor rgb="FF333399"/>
      <rgbColor rgb="FF1B3A2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doughnutChart>
        <c:varyColors val="1"/>
        <c:ser>
          <c:idx val="0"/>
          <c:order val="0"/>
          <c:tx>
            <c:strRef>
              <c:f>"Custo por Categoria"</c:f>
              <c:strCache>
                <c:ptCount val="1"/>
                <c:pt idx="0">
                  <c:v>Custo por Categoria</c:v>
                </c:pt>
              </c:strCache>
            </c:strRef>
          </c:tx>
          <c:spPr>
            <a:solidFill>
              <a:srgbClr val="4f81bd"/>
            </a:solidFill>
            <a:ln w="0">
              <a:noFill/>
            </a:ln>
          </c:spPr>
          <c:explosion val="0"/>
          <c:dPt>
            <c:idx val="0"/>
            <c:spPr>
              <a:solidFill>
                <a:srgbClr val="4a7c59"/>
              </a:solidFill>
              <a:ln w="20160">
                <a:solidFill>
                  <a:srgbClr val="ffffff"/>
                </a:solidFill>
                <a:round/>
              </a:ln>
            </c:spPr>
          </c:dPt>
          <c:dPt>
            <c:idx val="1"/>
            <c:spPr>
              <a:solidFill>
                <a:srgbClr val="d4a24c"/>
              </a:solidFill>
              <a:ln w="20160">
                <a:solidFill>
                  <a:srgbClr val="ffffff"/>
                </a:solidFill>
                <a:round/>
              </a:ln>
            </c:spPr>
          </c:dPt>
          <c:dPt>
            <c:idx val="2"/>
            <c:spPr>
              <a:solidFill>
                <a:srgbClr val="e07b39"/>
              </a:solidFill>
              <a:ln w="20160">
                <a:solidFill>
                  <a:srgbClr val="ffffff"/>
                </a:solidFill>
                <a:round/>
              </a:ln>
            </c:spPr>
          </c:dPt>
          <c:dPt>
            <c:idx val="3"/>
            <c:spPr>
              <a:solidFill>
                <a:srgbClr val="5b7da8"/>
              </a:solidFill>
              <a:ln w="20160">
                <a:solidFill>
                  <a:srgbClr val="ffffff"/>
                </a:solidFill>
                <a:round/>
              </a:ln>
            </c:spPr>
          </c:dPt>
          <c:dLbls>
            <c:dLbl>
              <c:idx val="0"/>
              <c:txPr>
                <a:bodyPr wrap="squar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Calibri"/>
                    </a:defRPr>
                  </a:pPr>
                </a:p>
              </c:txPr>
              <c:showLegendKey val="1"/>
              <c:showVal val="0"/>
              <c:showCatName val="1"/>
              <c:showSerName val="0"/>
              <c:showPercent val="1"/>
              <c:separator>
</c:separator>
            </c:dLbl>
            <c:dLbl>
              <c:idx val="1"/>
              <c:txPr>
                <a:bodyPr wrap="squar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Calibri"/>
                    </a:defRPr>
                  </a:pPr>
                </a:p>
              </c:txPr>
              <c:showLegendKey val="1"/>
              <c:showVal val="0"/>
              <c:showCatName val="1"/>
              <c:showSerName val="0"/>
              <c:showPercent val="1"/>
              <c:separator>
</c:separator>
            </c:dLbl>
            <c:dLbl>
              <c:idx val="2"/>
              <c:txPr>
                <a:bodyPr wrap="squar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Calibri"/>
                    </a:defRPr>
                  </a:pPr>
                </a:p>
              </c:txPr>
              <c:showLegendKey val="1"/>
              <c:showVal val="0"/>
              <c:showCatName val="1"/>
              <c:showSerName val="0"/>
              <c:showPercent val="1"/>
              <c:separator>
</c:separator>
            </c:dLbl>
            <c:dLbl>
              <c:idx val="3"/>
              <c:txPr>
                <a:bodyPr wrap="square"/>
                <a:lstStyle/>
                <a:p>
                  <a:pPr>
                    <a:defRPr b="0" sz="1000" spc="-1" strike="noStrike">
                      <a:solidFill>
                        <a:srgbClr val="000000"/>
                      </a:solidFill>
                      <a:latin typeface="Calibri"/>
                    </a:defRPr>
                  </a:pPr>
                </a:p>
              </c:txPr>
              <c:showLegendKey val="1"/>
              <c:showVal val="0"/>
              <c:showCatName val="1"/>
              <c:showSerName val="0"/>
              <c:showPercent val="1"/>
              <c:separator>
</c:separator>
            </c:dLbl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showLegendKey val="1"/>
            <c:showVal val="0"/>
            <c:showCatName val="1"/>
            <c:showSerName val="0"/>
            <c:showPercent val="1"/>
            <c:separator>
</c:separator>
            <c:showLeaderLines val="1"/>
          </c:dLbls>
          <c:cat>
            <c:strRef>
              <c:f>'7. Dashboard'!$B$13:$B$16</c:f>
              <c:strCache>
                <c:ptCount val="4"/>
                <c:pt idx="0">
                  <c:v>🌱 Insumos e Lavoura</c:v>
                </c:pt>
                <c:pt idx="1">
                  <c:v>🚜 Máquinas e Colheita</c:v>
                </c:pt>
                <c:pt idx="2">
                  <c:v>👥 Mão de Obra</c:v>
                </c:pt>
                <c:pt idx="3">
                  <c:v>📦 Armazenamento</c:v>
                </c:pt>
              </c:strCache>
            </c:strRef>
          </c:cat>
          <c:val>
            <c:numRef>
              <c:f>'7. Dashboard'!$D$13:$D$16</c:f>
              <c:numCache>
                <c:formatCode>"R$ "#,##0;[RED]"(R$ "#,##0\);\-</c:formatCode>
                <c:ptCount val="4"/>
                <c:pt idx="0">
                  <c:v>36416</c:v>
                </c:pt>
                <c:pt idx="1">
                  <c:v>41124.5</c:v>
                </c:pt>
                <c:pt idx="2">
                  <c:v>7449</c:v>
                </c:pt>
                <c:pt idx="3">
                  <c:v>5450</c:v>
                </c:pt>
              </c:numCache>
            </c:numRef>
          </c:val>
        </c:ser>
        <c:firstSliceAng val="0"/>
        <c:holeSize val="50"/>
      </c:doughnutChart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barChart>
        <c:barDir val="bar"/>
        <c:grouping val="clustered"/>
        <c:varyColors val="0"/>
        <c:ser>
          <c:idx val="0"/>
          <c:order val="0"/>
          <c:tx>
            <c:strRef>
              <c:f>"Custo (R$)"</c:f>
              <c:strCache>
                <c:ptCount val="1"/>
                <c:pt idx="0">
                  <c:v>Custo (R$)</c:v>
                </c:pt>
              </c:strCache>
            </c:strRef>
          </c:tx>
          <c:spPr>
            <a:solidFill>
              <a:srgbClr val="4a7c59"/>
            </a:solidFill>
            <a:ln w="0">
              <a:solidFill>
                <a:srgbClr val="4a7c59"/>
              </a:solidFill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outEnd"/>
            <c:showLegendKey val="1"/>
            <c:showVal val="1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'7. Dashboard'!$B$13:$B$16</c:f>
              <c:strCache>
                <c:ptCount val="4"/>
                <c:pt idx="0">
                  <c:v>🌱 Insumos e Lavoura</c:v>
                </c:pt>
                <c:pt idx="1">
                  <c:v>🚜 Máquinas e Colheita</c:v>
                </c:pt>
                <c:pt idx="2">
                  <c:v>👥 Mão de Obra</c:v>
                </c:pt>
                <c:pt idx="3">
                  <c:v>📦 Armazenamento</c:v>
                </c:pt>
              </c:strCache>
            </c:strRef>
          </c:cat>
          <c:val>
            <c:numRef>
              <c:f>'7. Dashboard'!$D$13:$D$16</c:f>
              <c:numCache>
                <c:formatCode>"R$ "#,##0;[RED]"(R$ "#,##0\);\-</c:formatCode>
                <c:ptCount val="4"/>
                <c:pt idx="0">
                  <c:v>36416</c:v>
                </c:pt>
                <c:pt idx="1">
                  <c:v>41124.5</c:v>
                </c:pt>
                <c:pt idx="2">
                  <c:v>7449</c:v>
                </c:pt>
                <c:pt idx="3">
                  <c:v>5450</c:v>
                </c:pt>
              </c:numCache>
            </c:numRef>
          </c:val>
        </c:ser>
        <c:gapWidth val="150"/>
        <c:overlap val="0"/>
        <c:axId val="21742889"/>
        <c:axId val="87489082"/>
      </c:barChart>
      <c:catAx>
        <c:axId val="2174288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87489082"/>
        <c:crosses val="autoZero"/>
        <c:auto val="1"/>
        <c:lblAlgn val="ctr"/>
        <c:lblOffset val="100"/>
        <c:noMultiLvlLbl val="0"/>
      </c:catAx>
      <c:valAx>
        <c:axId val="87489082"/>
        <c:scaling>
          <c:orientation val="minMax"/>
        </c:scaling>
        <c:delete val="0"/>
        <c:axPos val="l"/>
        <c:numFmt formatCode="&quot;R$ &quot;#,##0;[RED]&quot;(R$ &quot;#,##0\);\-" sourceLinked="1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21742889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11</xdr:row>
      <xdr:rowOff>0</xdr:rowOff>
    </xdr:from>
    <xdr:to>
      <xdr:col>14</xdr:col>
      <xdr:colOff>751680</xdr:colOff>
      <xdr:row>21</xdr:row>
      <xdr:rowOff>23040</xdr:rowOff>
    </xdr:to>
    <xdr:graphicFrame>
      <xdr:nvGraphicFramePr>
        <xdr:cNvPr id="0" name="Chart 1"/>
        <xdr:cNvGraphicFramePr/>
      </xdr:nvGraphicFramePr>
      <xdr:xfrm>
        <a:off x="4971960" y="2619360"/>
        <a:ext cx="3959640" cy="2699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9</xdr:col>
      <xdr:colOff>0</xdr:colOff>
      <xdr:row>24</xdr:row>
      <xdr:rowOff>0</xdr:rowOff>
    </xdr:from>
    <xdr:to>
      <xdr:col>14</xdr:col>
      <xdr:colOff>751680</xdr:colOff>
      <xdr:row>34</xdr:row>
      <xdr:rowOff>109080</xdr:rowOff>
    </xdr:to>
    <xdr:graphicFrame>
      <xdr:nvGraphicFramePr>
        <xdr:cNvPr id="1" name="Chart 2"/>
        <xdr:cNvGraphicFramePr/>
      </xdr:nvGraphicFramePr>
      <xdr:xfrm>
        <a:off x="4971960" y="6000840"/>
        <a:ext cx="3959640" cy="2699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4.xml.rels><?xml version="1.0" encoding="UTF-8"?>
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vmlDrawing" Target="../drawings/vmlDrawing1.v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H3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2"/>
    <col collapsed="false" customWidth="true" hidden="false" outlineLevel="0" max="8" min="3" style="1" width="14"/>
  </cols>
  <sheetData>
    <row r="2" customFormat="false" ht="39.75" hidden="false" customHeight="true" outlineLevel="0" collapsed="false">
      <c r="B2" s="2" t="s">
        <v>0</v>
      </c>
      <c r="C2" s="2"/>
      <c r="D2" s="2"/>
      <c r="E2" s="2"/>
      <c r="F2" s="2"/>
      <c r="G2" s="2"/>
      <c r="H2" s="2"/>
    </row>
    <row r="3" customFormat="false" ht="21.75" hidden="false" customHeight="true" outlineLevel="0" collapsed="false">
      <c r="B3" s="3" t="s">
        <v>1</v>
      </c>
      <c r="C3" s="3"/>
      <c r="D3" s="3"/>
      <c r="E3" s="3"/>
      <c r="F3" s="3"/>
      <c r="G3" s="3"/>
      <c r="H3" s="3"/>
    </row>
    <row r="6" customFormat="false" ht="21.75" hidden="false" customHeight="true" outlineLevel="0" collapsed="false">
      <c r="B6" s="4" t="s">
        <v>2</v>
      </c>
      <c r="C6" s="4"/>
      <c r="D6" s="4"/>
      <c r="E6" s="4"/>
      <c r="F6" s="4"/>
      <c r="G6" s="4"/>
      <c r="H6" s="4"/>
    </row>
    <row r="8" customFormat="false" ht="15" hidden="false" customHeight="true" outlineLevel="0" collapsed="false">
      <c r="B8" s="5" t="s">
        <v>3</v>
      </c>
      <c r="C8" s="5"/>
      <c r="D8" s="5"/>
      <c r="E8" s="5"/>
      <c r="F8" s="5"/>
      <c r="G8" s="5"/>
      <c r="H8" s="5"/>
    </row>
    <row r="9" customFormat="false" ht="15" hidden="false" customHeight="true" outlineLevel="0" collapsed="false">
      <c r="B9" s="6" t="s">
        <v>4</v>
      </c>
      <c r="C9" s="7" t="s">
        <v>5</v>
      </c>
      <c r="D9" s="7"/>
      <c r="E9" s="7"/>
      <c r="F9" s="7"/>
      <c r="G9" s="7"/>
      <c r="H9" s="7"/>
    </row>
    <row r="10" customFormat="false" ht="15" hidden="false" customHeight="true" outlineLevel="0" collapsed="false">
      <c r="B10" s="6" t="s">
        <v>6</v>
      </c>
      <c r="C10" s="7" t="s">
        <v>7</v>
      </c>
      <c r="D10" s="7"/>
      <c r="E10" s="7"/>
      <c r="F10" s="7"/>
      <c r="G10" s="7"/>
      <c r="H10" s="7"/>
    </row>
    <row r="11" customFormat="false" ht="15" hidden="false" customHeight="true" outlineLevel="0" collapsed="false">
      <c r="B11" s="6" t="s">
        <v>8</v>
      </c>
      <c r="C11" s="7" t="s">
        <v>9</v>
      </c>
      <c r="D11" s="7"/>
      <c r="E11" s="7"/>
      <c r="F11" s="7"/>
      <c r="G11" s="7"/>
      <c r="H11" s="7"/>
    </row>
    <row r="13" customFormat="false" ht="15" hidden="false" customHeight="true" outlineLevel="0" collapsed="false">
      <c r="B13" s="5" t="s">
        <v>10</v>
      </c>
      <c r="C13" s="5"/>
      <c r="D13" s="5"/>
      <c r="E13" s="5"/>
      <c r="F13" s="5"/>
      <c r="G13" s="5"/>
      <c r="H13" s="5"/>
    </row>
    <row r="14" customFormat="false" ht="15" hidden="false" customHeight="true" outlineLevel="0" collapsed="false">
      <c r="B14" s="6" t="s">
        <v>11</v>
      </c>
      <c r="C14" s="7" t="s">
        <v>12</v>
      </c>
      <c r="D14" s="7"/>
      <c r="E14" s="7"/>
      <c r="F14" s="7"/>
      <c r="G14" s="7"/>
      <c r="H14" s="7"/>
    </row>
    <row r="15" customFormat="false" ht="15" hidden="false" customHeight="true" outlineLevel="0" collapsed="false">
      <c r="B15" s="6" t="s">
        <v>13</v>
      </c>
      <c r="C15" s="7" t="s">
        <v>14</v>
      </c>
      <c r="D15" s="7"/>
      <c r="E15" s="7"/>
      <c r="F15" s="7"/>
      <c r="G15" s="7"/>
      <c r="H15" s="7"/>
    </row>
    <row r="16" customFormat="false" ht="15" hidden="false" customHeight="true" outlineLevel="0" collapsed="false">
      <c r="B16" s="6" t="s">
        <v>15</v>
      </c>
      <c r="C16" s="7" t="s">
        <v>16</v>
      </c>
      <c r="D16" s="7"/>
      <c r="E16" s="7"/>
      <c r="F16" s="7"/>
      <c r="G16" s="7"/>
      <c r="H16" s="7"/>
    </row>
    <row r="17" customFormat="false" ht="15" hidden="false" customHeight="true" outlineLevel="0" collapsed="false">
      <c r="B17" s="6" t="s">
        <v>17</v>
      </c>
      <c r="C17" s="7" t="s">
        <v>18</v>
      </c>
      <c r="D17" s="7"/>
      <c r="E17" s="7"/>
      <c r="F17" s="7"/>
      <c r="G17" s="7"/>
      <c r="H17" s="7"/>
    </row>
    <row r="18" customFormat="false" ht="15" hidden="false" customHeight="true" outlineLevel="0" collapsed="false">
      <c r="B18" s="6" t="s">
        <v>19</v>
      </c>
      <c r="C18" s="7" t="s">
        <v>20</v>
      </c>
      <c r="D18" s="7"/>
      <c r="E18" s="7"/>
      <c r="F18" s="7"/>
      <c r="G18" s="7"/>
      <c r="H18" s="7"/>
    </row>
    <row r="19" customFormat="false" ht="15" hidden="false" customHeight="true" outlineLevel="0" collapsed="false">
      <c r="B19" s="6" t="s">
        <v>21</v>
      </c>
      <c r="C19" s="7" t="s">
        <v>22</v>
      </c>
      <c r="D19" s="7"/>
      <c r="E19" s="7"/>
      <c r="F19" s="7"/>
      <c r="G19" s="7"/>
      <c r="H19" s="7"/>
    </row>
    <row r="20" customFormat="false" ht="15" hidden="false" customHeight="true" outlineLevel="0" collapsed="false">
      <c r="B20" s="6" t="s">
        <v>23</v>
      </c>
      <c r="C20" s="7" t="s">
        <v>24</v>
      </c>
      <c r="D20" s="7"/>
      <c r="E20" s="7"/>
      <c r="F20" s="7"/>
      <c r="G20" s="7"/>
      <c r="H20" s="7"/>
    </row>
    <row r="22" customFormat="false" ht="15" hidden="false" customHeight="true" outlineLevel="0" collapsed="false">
      <c r="B22" s="5" t="s">
        <v>25</v>
      </c>
      <c r="C22" s="5"/>
      <c r="D22" s="5"/>
      <c r="E22" s="5"/>
      <c r="F22" s="5"/>
      <c r="G22" s="5"/>
      <c r="H22" s="5"/>
    </row>
    <row r="23" customFormat="false" ht="15" hidden="false" customHeight="true" outlineLevel="0" collapsed="false">
      <c r="B23" s="6" t="s">
        <v>26</v>
      </c>
      <c r="C23" s="7" t="s">
        <v>27</v>
      </c>
      <c r="D23" s="7"/>
      <c r="E23" s="7"/>
      <c r="F23" s="7"/>
      <c r="G23" s="7"/>
      <c r="H23" s="7"/>
    </row>
    <row r="24" customFormat="false" ht="15" hidden="false" customHeight="true" outlineLevel="0" collapsed="false">
      <c r="B24" s="6" t="s">
        <v>26</v>
      </c>
      <c r="C24" s="7" t="s">
        <v>28</v>
      </c>
      <c r="D24" s="7"/>
      <c r="E24" s="7"/>
      <c r="F24" s="7"/>
      <c r="G24" s="7"/>
      <c r="H24" s="7"/>
    </row>
    <row r="25" customFormat="false" ht="15" hidden="false" customHeight="true" outlineLevel="0" collapsed="false">
      <c r="B25" s="6" t="s">
        <v>26</v>
      </c>
      <c r="C25" s="7" t="s">
        <v>29</v>
      </c>
      <c r="D25" s="7"/>
      <c r="E25" s="7"/>
      <c r="F25" s="7"/>
      <c r="G25" s="7"/>
      <c r="H25" s="7"/>
    </row>
    <row r="26" customFormat="false" ht="15" hidden="false" customHeight="true" outlineLevel="0" collapsed="false">
      <c r="B26" s="6" t="s">
        <v>26</v>
      </c>
      <c r="C26" s="7" t="s">
        <v>30</v>
      </c>
      <c r="D26" s="7"/>
      <c r="E26" s="7"/>
      <c r="F26" s="7"/>
      <c r="G26" s="7"/>
      <c r="H26" s="7"/>
    </row>
    <row r="27" customFormat="false" ht="15" hidden="false" customHeight="true" outlineLevel="0" collapsed="false">
      <c r="B27" s="6" t="s">
        <v>26</v>
      </c>
      <c r="C27" s="7" t="s">
        <v>31</v>
      </c>
      <c r="D27" s="7"/>
      <c r="E27" s="7"/>
      <c r="F27" s="7"/>
      <c r="G27" s="7"/>
      <c r="H27" s="7"/>
    </row>
    <row r="28" customFormat="false" ht="15" hidden="false" customHeight="true" outlineLevel="0" collapsed="false">
      <c r="B28" s="6" t="s">
        <v>26</v>
      </c>
      <c r="C28" s="7" t="s">
        <v>32</v>
      </c>
      <c r="D28" s="7"/>
      <c r="E28" s="7"/>
      <c r="F28" s="7"/>
      <c r="G28" s="7"/>
      <c r="H28" s="7"/>
    </row>
    <row r="30" customFormat="false" ht="23.25" hidden="false" customHeight="true" outlineLevel="0" collapsed="false">
      <c r="B30" s="6" t="s">
        <v>33</v>
      </c>
      <c r="C30" s="7" t="s">
        <v>34</v>
      </c>
      <c r="D30" s="7"/>
      <c r="E30" s="7"/>
      <c r="F30" s="7"/>
      <c r="G30" s="7"/>
      <c r="H30" s="7"/>
    </row>
  </sheetData>
  <mergeCells count="23">
    <mergeCell ref="B2:H2"/>
    <mergeCell ref="B3:H3"/>
    <mergeCell ref="B6:H6"/>
    <mergeCell ref="B8:H8"/>
    <mergeCell ref="C9:H9"/>
    <mergeCell ref="C10:H10"/>
    <mergeCell ref="C11:H11"/>
    <mergeCell ref="B13:H13"/>
    <mergeCell ref="C14:H14"/>
    <mergeCell ref="C15:H15"/>
    <mergeCell ref="C16:H16"/>
    <mergeCell ref="C17:H17"/>
    <mergeCell ref="C18:H18"/>
    <mergeCell ref="C19:H19"/>
    <mergeCell ref="C20:H20"/>
    <mergeCell ref="B22:H22"/>
    <mergeCell ref="C23:H23"/>
    <mergeCell ref="C24:H24"/>
    <mergeCell ref="C25:H25"/>
    <mergeCell ref="C26:H26"/>
    <mergeCell ref="C27:H27"/>
    <mergeCell ref="C28:H28"/>
    <mergeCell ref="C30:H3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8"/>
    <col collapsed="false" customWidth="true" hidden="false" outlineLevel="0" max="4" min="3" style="1" width="16"/>
    <col collapsed="false" customWidth="true" hidden="false" outlineLevel="0" max="5" min="5" style="1" width="38"/>
  </cols>
  <sheetData>
    <row r="2" customFormat="false" ht="31.5" hidden="false" customHeight="true" outlineLevel="0" collapsed="false">
      <c r="B2" s="8" t="s">
        <v>35</v>
      </c>
      <c r="C2" s="8"/>
      <c r="D2" s="8"/>
      <c r="E2" s="8"/>
    </row>
    <row r="4" customFormat="false" ht="15" hidden="false" customHeight="true" outlineLevel="0" collapsed="false">
      <c r="B4" s="9" t="s">
        <v>36</v>
      </c>
      <c r="C4" s="9" t="s">
        <v>37</v>
      </c>
      <c r="D4" s="9" t="s">
        <v>38</v>
      </c>
      <c r="E4" s="9" t="s">
        <v>39</v>
      </c>
    </row>
    <row r="5" customFormat="false" ht="15" hidden="false" customHeight="true" outlineLevel="0" collapsed="false">
      <c r="B5" s="10" t="s">
        <v>40</v>
      </c>
      <c r="C5" s="11" t="n">
        <v>10</v>
      </c>
      <c r="D5" s="12" t="s">
        <v>41</v>
      </c>
      <c r="E5" s="13" t="s">
        <v>42</v>
      </c>
    </row>
    <row r="6" customFormat="false" ht="15" hidden="false" customHeight="true" outlineLevel="0" collapsed="false">
      <c r="B6" s="10" t="s">
        <v>43</v>
      </c>
      <c r="C6" s="11" t="n">
        <v>45</v>
      </c>
      <c r="D6" s="12" t="s">
        <v>44</v>
      </c>
      <c r="E6" s="13" t="s">
        <v>45</v>
      </c>
    </row>
    <row r="7" customFormat="false" ht="15" hidden="false" customHeight="true" outlineLevel="0" collapsed="false">
      <c r="B7" s="10" t="s">
        <v>46</v>
      </c>
      <c r="C7" s="14" t="n">
        <v>0.32</v>
      </c>
      <c r="D7" s="12" t="s">
        <v>47</v>
      </c>
      <c r="E7" s="13" t="s">
        <v>48</v>
      </c>
    </row>
    <row r="8" customFormat="false" ht="15" hidden="false" customHeight="true" outlineLevel="0" collapsed="false">
      <c r="B8" s="10" t="s">
        <v>49</v>
      </c>
      <c r="C8" s="14" t="n">
        <v>0.1</v>
      </c>
      <c r="D8" s="12" t="s">
        <v>50</v>
      </c>
      <c r="E8" s="13" t="s">
        <v>51</v>
      </c>
    </row>
    <row r="9" customFormat="false" ht="15" hidden="false" customHeight="true" outlineLevel="0" collapsed="false">
      <c r="B9" s="10" t="s">
        <v>52</v>
      </c>
      <c r="C9" s="11" t="n">
        <v>50</v>
      </c>
      <c r="D9" s="12" t="s">
        <v>53</v>
      </c>
      <c r="E9" s="13" t="s">
        <v>54</v>
      </c>
    </row>
    <row r="10" customFormat="false" ht="15" hidden="false" customHeight="true" outlineLevel="0" collapsed="false">
      <c r="B10" s="10" t="s">
        <v>55</v>
      </c>
      <c r="C10" s="11" t="n">
        <v>25</v>
      </c>
      <c r="D10" s="12" t="s">
        <v>56</v>
      </c>
      <c r="E10" s="13" t="s">
        <v>57</v>
      </c>
    </row>
    <row r="11" customFormat="false" ht="15" hidden="false" customHeight="true" outlineLevel="0" collapsed="false">
      <c r="B11" s="10" t="s">
        <v>58</v>
      </c>
      <c r="C11" s="11" t="n">
        <v>180</v>
      </c>
      <c r="D11" s="12" t="s">
        <v>59</v>
      </c>
      <c r="E11" s="13" t="s">
        <v>60</v>
      </c>
    </row>
    <row r="12" customFormat="false" ht="15" hidden="false" customHeight="true" outlineLevel="0" collapsed="false">
      <c r="B12" s="10" t="s">
        <v>61</v>
      </c>
      <c r="C12" s="15" t="n">
        <v>280</v>
      </c>
      <c r="D12" s="12" t="s">
        <v>62</v>
      </c>
      <c r="E12" s="13" t="s">
        <v>63</v>
      </c>
    </row>
    <row r="14" customFormat="false" ht="15" hidden="false" customHeight="true" outlineLevel="0" collapsed="false">
      <c r="B14" s="16" t="s">
        <v>64</v>
      </c>
      <c r="C14" s="16"/>
      <c r="D14" s="16"/>
      <c r="E14" s="16"/>
    </row>
    <row r="15" customFormat="false" ht="15" hidden="false" customHeight="true" outlineLevel="0" collapsed="false">
      <c r="B15" s="10" t="s">
        <v>65</v>
      </c>
      <c r="C15" s="17" t="n">
        <f aca="false">C5*C6</f>
        <v>450</v>
      </c>
      <c r="D15" s="18" t="s">
        <v>66</v>
      </c>
      <c r="E15" s="19" t="s">
        <v>67</v>
      </c>
    </row>
    <row r="16" customFormat="false" ht="15" hidden="false" customHeight="true" outlineLevel="0" collapsed="false">
      <c r="B16" s="10" t="s">
        <v>68</v>
      </c>
      <c r="C16" s="17" t="n">
        <f aca="false">C15*(1-C8)</f>
        <v>405</v>
      </c>
      <c r="D16" s="18" t="s">
        <v>66</v>
      </c>
      <c r="E16" s="19" t="s">
        <v>69</v>
      </c>
    </row>
    <row r="17" customFormat="false" ht="15" hidden="false" customHeight="true" outlineLevel="0" collapsed="false">
      <c r="B17" s="10" t="s">
        <v>70</v>
      </c>
      <c r="C17" s="17" t="n">
        <f aca="false">C16*C7</f>
        <v>129.6</v>
      </c>
      <c r="D17" s="18" t="s">
        <v>71</v>
      </c>
      <c r="E17" s="19" t="s">
        <v>72</v>
      </c>
    </row>
    <row r="18" customFormat="false" ht="15" hidden="false" customHeight="true" outlineLevel="0" collapsed="false">
      <c r="B18" s="10" t="s">
        <v>73</v>
      </c>
      <c r="C18" s="17" t="n">
        <f aca="false">C9*C10*C11/1000</f>
        <v>225</v>
      </c>
      <c r="D18" s="18" t="s">
        <v>66</v>
      </c>
      <c r="E18" s="19" t="s">
        <v>74</v>
      </c>
    </row>
    <row r="19" customFormat="false" ht="15" hidden="false" customHeight="true" outlineLevel="0" collapsed="false">
      <c r="B19" s="10" t="s">
        <v>75</v>
      </c>
      <c r="C19" s="17" t="n">
        <f aca="false">C16-C18</f>
        <v>180</v>
      </c>
      <c r="D19" s="18" t="s">
        <v>66</v>
      </c>
      <c r="E19" s="19" t="s">
        <v>76</v>
      </c>
    </row>
  </sheetData>
  <mergeCells count="2">
    <mergeCell ref="B2:E2"/>
    <mergeCell ref="B14:E1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G2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2"/>
    <col collapsed="false" customWidth="true" hidden="false" outlineLevel="0" max="3" min="3" style="1" width="14"/>
    <col collapsed="false" customWidth="true" hidden="false" outlineLevel="0" max="4" min="4" style="1" width="10"/>
    <col collapsed="false" customWidth="true" hidden="false" outlineLevel="0" max="6" min="5" style="1" width="16"/>
    <col collapsed="false" customWidth="true" hidden="false" outlineLevel="0" max="7" min="7" style="1" width="18"/>
  </cols>
  <sheetData>
    <row r="2" customFormat="false" ht="31.5" hidden="false" customHeight="true" outlineLevel="0" collapsed="false">
      <c r="B2" s="8" t="s">
        <v>77</v>
      </c>
      <c r="C2" s="8"/>
      <c r="D2" s="8"/>
      <c r="E2" s="8"/>
      <c r="F2" s="8"/>
      <c r="G2" s="8"/>
    </row>
    <row r="4" customFormat="false" ht="27.75" hidden="false" customHeight="true" outlineLevel="0" collapsed="false">
      <c r="B4" s="9" t="s">
        <v>78</v>
      </c>
      <c r="C4" s="9" t="s">
        <v>79</v>
      </c>
      <c r="D4" s="9" t="s">
        <v>38</v>
      </c>
      <c r="E4" s="9" t="s">
        <v>80</v>
      </c>
      <c r="F4" s="9" t="s">
        <v>81</v>
      </c>
      <c r="G4" s="9" t="s">
        <v>82</v>
      </c>
    </row>
    <row r="5" customFormat="false" ht="15" hidden="false" customHeight="true" outlineLevel="0" collapsed="false">
      <c r="B5" s="20" t="s">
        <v>83</v>
      </c>
      <c r="C5" s="20"/>
      <c r="D5" s="20"/>
      <c r="E5" s="20"/>
      <c r="F5" s="20"/>
      <c r="G5" s="20"/>
    </row>
    <row r="6" customFormat="false" ht="15" hidden="false" customHeight="true" outlineLevel="0" collapsed="false">
      <c r="B6" s="21" t="s">
        <v>84</v>
      </c>
      <c r="C6" s="11" t="n">
        <v>1</v>
      </c>
      <c r="D6" s="18" t="s">
        <v>85</v>
      </c>
      <c r="E6" s="15" t="n">
        <v>850</v>
      </c>
      <c r="F6" s="22" t="n">
        <f aca="false">C6*E6</f>
        <v>850</v>
      </c>
      <c r="G6" s="23" t="n">
        <f aca="false">F6*'2. Parâmetros Gerais'!C5</f>
        <v>8500</v>
      </c>
    </row>
    <row r="8" customFormat="false" ht="15" hidden="false" customHeight="true" outlineLevel="0" collapsed="false">
      <c r="B8" s="20" t="s">
        <v>86</v>
      </c>
      <c r="C8" s="20"/>
      <c r="D8" s="20"/>
      <c r="E8" s="20"/>
      <c r="F8" s="20"/>
      <c r="G8" s="20"/>
    </row>
    <row r="9" customFormat="false" ht="15" hidden="false" customHeight="true" outlineLevel="0" collapsed="false">
      <c r="B9" s="21" t="s">
        <v>87</v>
      </c>
      <c r="C9" s="11" t="n">
        <v>1.5</v>
      </c>
      <c r="D9" s="18" t="s">
        <v>88</v>
      </c>
      <c r="E9" s="15" t="n">
        <v>220</v>
      </c>
      <c r="F9" s="22" t="n">
        <f aca="false">C9*E9</f>
        <v>330</v>
      </c>
      <c r="G9" s="23" t="n">
        <f aca="false">F9*'2. Parâmetros Gerais'!C5</f>
        <v>3300</v>
      </c>
    </row>
    <row r="10" customFormat="false" ht="15" hidden="false" customHeight="true" outlineLevel="0" collapsed="false">
      <c r="B10" s="21" t="s">
        <v>89</v>
      </c>
      <c r="C10" s="11" t="n">
        <v>350</v>
      </c>
      <c r="D10" s="18" t="s">
        <v>90</v>
      </c>
      <c r="E10" s="15" t="n">
        <v>3.2</v>
      </c>
      <c r="F10" s="22" t="n">
        <f aca="false">C10*E10</f>
        <v>1120</v>
      </c>
      <c r="G10" s="23" t="n">
        <f aca="false">F10*'2. Parâmetros Gerais'!C5</f>
        <v>11200</v>
      </c>
    </row>
    <row r="11" customFormat="false" ht="15" hidden="false" customHeight="true" outlineLevel="0" collapsed="false">
      <c r="B11" s="21" t="s">
        <v>91</v>
      </c>
      <c r="C11" s="11" t="n">
        <v>200</v>
      </c>
      <c r="D11" s="18" t="s">
        <v>90</v>
      </c>
      <c r="E11" s="15" t="n">
        <v>3.5</v>
      </c>
      <c r="F11" s="22" t="n">
        <f aca="false">C11*E11</f>
        <v>700</v>
      </c>
      <c r="G11" s="23" t="n">
        <f aca="false">F11*'2. Parâmetros Gerais'!C5</f>
        <v>7000</v>
      </c>
    </row>
    <row r="12" customFormat="false" ht="15" hidden="false" customHeight="true" outlineLevel="0" collapsed="false">
      <c r="B12" s="21" t="s">
        <v>92</v>
      </c>
      <c r="C12" s="11" t="n">
        <v>5</v>
      </c>
      <c r="D12" s="18" t="s">
        <v>90</v>
      </c>
      <c r="E12" s="15" t="n">
        <v>18</v>
      </c>
      <c r="F12" s="22" t="n">
        <f aca="false">C12*E12</f>
        <v>90</v>
      </c>
      <c r="G12" s="23" t="n">
        <f aca="false">F12*'2. Parâmetros Gerais'!C5</f>
        <v>900</v>
      </c>
    </row>
    <row r="14" customFormat="false" ht="15" hidden="false" customHeight="true" outlineLevel="0" collapsed="false">
      <c r="B14" s="20" t="s">
        <v>93</v>
      </c>
      <c r="C14" s="20"/>
      <c r="D14" s="20"/>
      <c r="E14" s="20"/>
      <c r="F14" s="20"/>
      <c r="G14" s="20"/>
    </row>
    <row r="15" customFormat="false" ht="15" hidden="false" customHeight="true" outlineLevel="0" collapsed="false">
      <c r="B15" s="21" t="s">
        <v>94</v>
      </c>
      <c r="C15" s="11" t="n">
        <v>4</v>
      </c>
      <c r="D15" s="18" t="s">
        <v>95</v>
      </c>
      <c r="E15" s="15" t="n">
        <v>28</v>
      </c>
      <c r="F15" s="22" t="n">
        <f aca="false">C15*E15</f>
        <v>112</v>
      </c>
      <c r="G15" s="23" t="n">
        <f aca="false">F15*'2. Parâmetros Gerais'!C5</f>
        <v>1120</v>
      </c>
    </row>
    <row r="16" customFormat="false" ht="15" hidden="false" customHeight="true" outlineLevel="0" collapsed="false">
      <c r="B16" s="21" t="s">
        <v>96</v>
      </c>
      <c r="C16" s="11" t="n">
        <v>3</v>
      </c>
      <c r="D16" s="18" t="s">
        <v>95</v>
      </c>
      <c r="E16" s="15" t="n">
        <v>32</v>
      </c>
      <c r="F16" s="22" t="n">
        <f aca="false">C16*E16</f>
        <v>96</v>
      </c>
      <c r="G16" s="23" t="n">
        <f aca="false">F16*'2. Parâmetros Gerais'!C5</f>
        <v>960</v>
      </c>
    </row>
    <row r="17" customFormat="false" ht="15" hidden="false" customHeight="true" outlineLevel="0" collapsed="false">
      <c r="B17" s="21" t="s">
        <v>97</v>
      </c>
      <c r="C17" s="11" t="n">
        <v>0.3</v>
      </c>
      <c r="D17" s="18" t="s">
        <v>95</v>
      </c>
      <c r="E17" s="15" t="n">
        <v>180</v>
      </c>
      <c r="F17" s="22" t="n">
        <f aca="false">C17*E17</f>
        <v>54</v>
      </c>
      <c r="G17" s="23" t="n">
        <f aca="false">F17*'2. Parâmetros Gerais'!C5</f>
        <v>540</v>
      </c>
    </row>
    <row r="18" customFormat="false" ht="15" hidden="false" customHeight="true" outlineLevel="0" collapsed="false">
      <c r="B18" s="21" t="s">
        <v>98</v>
      </c>
      <c r="C18" s="11" t="n">
        <v>0.5</v>
      </c>
      <c r="D18" s="18" t="s">
        <v>95</v>
      </c>
      <c r="E18" s="15" t="n">
        <v>220</v>
      </c>
      <c r="F18" s="22" t="n">
        <f aca="false">C18*E18</f>
        <v>110</v>
      </c>
      <c r="G18" s="23" t="n">
        <f aca="false">F18*'2. Parâmetros Gerais'!C5</f>
        <v>1100</v>
      </c>
    </row>
    <row r="20" customFormat="false" ht="15" hidden="false" customHeight="true" outlineLevel="0" collapsed="false">
      <c r="B20" s="20" t="s">
        <v>99</v>
      </c>
      <c r="C20" s="20"/>
      <c r="D20" s="20"/>
      <c r="E20" s="20"/>
      <c r="F20" s="20"/>
      <c r="G20" s="20"/>
    </row>
    <row r="21" customFormat="false" ht="15" hidden="false" customHeight="true" outlineLevel="0" collapsed="false">
      <c r="B21" s="21" t="s">
        <v>100</v>
      </c>
      <c r="C21" s="11" t="n">
        <v>1</v>
      </c>
      <c r="D21" s="18" t="s">
        <v>101</v>
      </c>
      <c r="E21" s="15" t="n">
        <v>95</v>
      </c>
      <c r="F21" s="22" t="n">
        <f aca="false">C21*E21</f>
        <v>95</v>
      </c>
      <c r="G21" s="23" t="n">
        <f aca="false">F21*'2. Parâmetros Gerais'!C5</f>
        <v>950</v>
      </c>
    </row>
    <row r="22" customFormat="false" ht="15" hidden="false" customHeight="true" outlineLevel="0" collapsed="false">
      <c r="B22" s="21" t="s">
        <v>102</v>
      </c>
      <c r="C22" s="11" t="n">
        <v>1</v>
      </c>
      <c r="D22" s="18" t="s">
        <v>103</v>
      </c>
      <c r="E22" s="15" t="n">
        <v>35</v>
      </c>
      <c r="F22" s="22" t="n">
        <f aca="false">C22*E22</f>
        <v>35</v>
      </c>
      <c r="G22" s="23" t="n">
        <f aca="false">F22*'2. Parâmetros Gerais'!C5</f>
        <v>350</v>
      </c>
    </row>
    <row r="23" customFormat="false" ht="15" hidden="false" customHeight="true" outlineLevel="0" collapsed="false">
      <c r="B23" s="21" t="s">
        <v>104</v>
      </c>
      <c r="C23" s="11" t="n">
        <v>8</v>
      </c>
      <c r="D23" s="18" t="s">
        <v>95</v>
      </c>
      <c r="E23" s="15" t="n">
        <v>6.2</v>
      </c>
      <c r="F23" s="22" t="n">
        <f aca="false">C23*E23</f>
        <v>49.6</v>
      </c>
      <c r="G23" s="23" t="n">
        <f aca="false">F23*'2. Parâmetros Gerais'!C5</f>
        <v>496</v>
      </c>
    </row>
    <row r="25" customFormat="false" ht="24" hidden="false" customHeight="true" outlineLevel="0" collapsed="false">
      <c r="B25" s="24" t="s">
        <v>105</v>
      </c>
      <c r="C25" s="24"/>
      <c r="D25" s="24"/>
      <c r="E25" s="24"/>
      <c r="F25" s="25" t="n">
        <f aca="false">SUM(F5:F23)</f>
        <v>3641.6</v>
      </c>
      <c r="G25" s="25" t="n">
        <f aca="false">SUM(G5:G23)</f>
        <v>36416</v>
      </c>
    </row>
  </sheetData>
  <mergeCells count="6">
    <mergeCell ref="B2:G2"/>
    <mergeCell ref="B5:G5"/>
    <mergeCell ref="B8:G8"/>
    <mergeCell ref="B14:G14"/>
    <mergeCell ref="B20:G20"/>
    <mergeCell ref="B25:E2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G2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2"/>
    <col collapsed="false" customWidth="true" hidden="false" outlineLevel="0" max="7" min="3" style="1" width="18"/>
  </cols>
  <sheetData>
    <row r="2" customFormat="false" ht="31.5" hidden="false" customHeight="true" outlineLevel="0" collapsed="false">
      <c r="B2" s="8" t="s">
        <v>106</v>
      </c>
      <c r="C2" s="8"/>
      <c r="D2" s="8"/>
      <c r="E2" s="8"/>
      <c r="F2" s="8"/>
      <c r="G2" s="8"/>
    </row>
    <row r="4" customFormat="false" ht="15" hidden="false" customHeight="true" outlineLevel="0" collapsed="false">
      <c r="B4" s="16" t="s">
        <v>107</v>
      </c>
      <c r="C4" s="16"/>
      <c r="D4" s="16"/>
      <c r="E4" s="16"/>
      <c r="F4" s="16"/>
      <c r="G4" s="16"/>
    </row>
    <row r="5" customFormat="false" ht="31.5" hidden="false" customHeight="true" outlineLevel="0" collapsed="false">
      <c r="B5" s="9" t="s">
        <v>78</v>
      </c>
      <c r="C5" s="9" t="s">
        <v>108</v>
      </c>
      <c r="D5" s="9" t="s">
        <v>109</v>
      </c>
      <c r="E5" s="9" t="s">
        <v>110</v>
      </c>
      <c r="F5" s="9" t="s">
        <v>81</v>
      </c>
      <c r="G5" s="9" t="s">
        <v>82</v>
      </c>
    </row>
    <row r="6" customFormat="false" ht="15" hidden="false" customHeight="true" outlineLevel="0" collapsed="false">
      <c r="B6" s="26" t="s">
        <v>111</v>
      </c>
      <c r="C6" s="11" t="n">
        <v>1.5</v>
      </c>
      <c r="D6" s="15" t="n">
        <v>180</v>
      </c>
      <c r="E6" s="15" t="n">
        <v>90</v>
      </c>
      <c r="F6" s="22" t="n">
        <f aca="false">C6*D6+E6</f>
        <v>360</v>
      </c>
      <c r="G6" s="23" t="n">
        <f aca="false">F6*'2. Parâmetros Gerais'!C5</f>
        <v>3600</v>
      </c>
    </row>
    <row r="7" customFormat="false" ht="15" hidden="false" customHeight="true" outlineLevel="0" collapsed="false">
      <c r="B7" s="26" t="s">
        <v>112</v>
      </c>
      <c r="C7" s="11" t="n">
        <v>0.8</v>
      </c>
      <c r="D7" s="15" t="n">
        <v>220</v>
      </c>
      <c r="E7" s="15" t="n">
        <v>50</v>
      </c>
      <c r="F7" s="22" t="n">
        <f aca="false">C7*D7+E7</f>
        <v>226</v>
      </c>
      <c r="G7" s="23" t="n">
        <f aca="false">F7*'2. Parâmetros Gerais'!C5</f>
        <v>2260</v>
      </c>
    </row>
    <row r="8" customFormat="false" ht="15" hidden="false" customHeight="true" outlineLevel="0" collapsed="false">
      <c r="B8" s="26" t="s">
        <v>113</v>
      </c>
      <c r="C8" s="11" t="n">
        <v>1.2</v>
      </c>
      <c r="D8" s="15" t="n">
        <v>90</v>
      </c>
      <c r="E8" s="15" t="n">
        <v>40</v>
      </c>
      <c r="F8" s="22" t="n">
        <f aca="false">C8*D8+E8</f>
        <v>148</v>
      </c>
      <c r="G8" s="23" t="n">
        <f aca="false">F8*'2. Parâmetros Gerais'!C5</f>
        <v>1480</v>
      </c>
    </row>
    <row r="9" customFormat="false" ht="15" hidden="false" customHeight="true" outlineLevel="0" collapsed="false">
      <c r="B9" s="26" t="s">
        <v>114</v>
      </c>
      <c r="C9" s="11" t="n">
        <v>0.5</v>
      </c>
      <c r="D9" s="15" t="n">
        <v>90</v>
      </c>
      <c r="E9" s="15" t="n">
        <v>25</v>
      </c>
      <c r="F9" s="22" t="n">
        <f aca="false">C9*D9+E9</f>
        <v>70</v>
      </c>
      <c r="G9" s="23" t="n">
        <f aca="false">F9*'2. Parâmetros Gerais'!C5</f>
        <v>700</v>
      </c>
    </row>
    <row r="10" customFormat="false" ht="15" hidden="false" customHeight="true" outlineLevel="0" collapsed="false">
      <c r="B10" s="26" t="s">
        <v>115</v>
      </c>
      <c r="C10" s="11" t="n">
        <v>2.5</v>
      </c>
      <c r="D10" s="15" t="n">
        <v>350</v>
      </c>
      <c r="E10" s="15" t="n">
        <v>220</v>
      </c>
      <c r="F10" s="22" t="n">
        <f aca="false">C10*D10+E10</f>
        <v>1095</v>
      </c>
      <c r="G10" s="23" t="n">
        <f aca="false">F10*'2. Parâmetros Gerais'!C5</f>
        <v>10950</v>
      </c>
    </row>
    <row r="11" customFormat="false" ht="15" hidden="false" customHeight="true" outlineLevel="0" collapsed="false">
      <c r="B11" s="26" t="s">
        <v>116</v>
      </c>
      <c r="C11" s="11" t="n">
        <v>3</v>
      </c>
      <c r="D11" s="15" t="n">
        <v>120</v>
      </c>
      <c r="E11" s="15" t="n">
        <v>80</v>
      </c>
      <c r="F11" s="22" t="n">
        <f aca="false">C11*D11+E11</f>
        <v>440</v>
      </c>
      <c r="G11" s="23" t="n">
        <f aca="false">F11*'2. Parâmetros Gerais'!C5</f>
        <v>4400</v>
      </c>
    </row>
    <row r="12" customFormat="false" ht="15" hidden="false" customHeight="true" outlineLevel="0" collapsed="false">
      <c r="B12" s="26" t="s">
        <v>117</v>
      </c>
      <c r="C12" s="11" t="n">
        <v>1.5</v>
      </c>
      <c r="D12" s="15" t="n">
        <v>150</v>
      </c>
      <c r="E12" s="15" t="n">
        <v>60</v>
      </c>
      <c r="F12" s="22" t="n">
        <f aca="false">C12*D12+E12</f>
        <v>285</v>
      </c>
      <c r="G12" s="23" t="n">
        <f aca="false">F12*'2. Parâmetros Gerais'!C5</f>
        <v>2850</v>
      </c>
    </row>
    <row r="13" customFormat="false" ht="24" hidden="false" customHeight="true" outlineLevel="0" collapsed="false">
      <c r="B13" s="24" t="s">
        <v>118</v>
      </c>
      <c r="C13" s="24"/>
      <c r="D13" s="24"/>
      <c r="E13" s="24"/>
      <c r="F13" s="25" t="n">
        <f aca="false">SUM(F6:F12)</f>
        <v>2624</v>
      </c>
      <c r="G13" s="25" t="n">
        <f aca="false">SUM(G6:G12)</f>
        <v>26240</v>
      </c>
    </row>
    <row r="15" customFormat="false" ht="15" hidden="false" customHeight="true" outlineLevel="0" collapsed="false">
      <c r="B15" s="16" t="s">
        <v>119</v>
      </c>
      <c r="C15" s="16"/>
      <c r="D15" s="16"/>
      <c r="E15" s="16"/>
      <c r="F15" s="16"/>
      <c r="G15" s="16"/>
    </row>
    <row r="16" customFormat="false" ht="31.5" hidden="false" customHeight="true" outlineLevel="0" collapsed="false">
      <c r="B16" s="9" t="s">
        <v>120</v>
      </c>
      <c r="C16" s="9" t="s">
        <v>121</v>
      </c>
      <c r="D16" s="9" t="s">
        <v>122</v>
      </c>
      <c r="E16" s="9" t="s">
        <v>123</v>
      </c>
      <c r="F16" s="9" t="s">
        <v>124</v>
      </c>
      <c r="G16" s="9" t="s">
        <v>125</v>
      </c>
    </row>
    <row r="17" customFormat="false" ht="15" hidden="false" customHeight="true" outlineLevel="0" collapsed="false">
      <c r="B17" s="26" t="s">
        <v>126</v>
      </c>
      <c r="C17" s="27" t="n">
        <v>180000</v>
      </c>
      <c r="D17" s="28" t="n">
        <v>15</v>
      </c>
      <c r="E17" s="14" t="n">
        <v>0.2</v>
      </c>
      <c r="F17" s="22" t="n">
        <f aca="false">C17*(1-E17)/D17</f>
        <v>9600</v>
      </c>
      <c r="G17" s="22" t="n">
        <f aca="false">F17*0.3</f>
        <v>2880</v>
      </c>
    </row>
    <row r="18" customFormat="false" ht="15" hidden="false" customHeight="true" outlineLevel="0" collapsed="false">
      <c r="B18" s="26" t="s">
        <v>127</v>
      </c>
      <c r="C18" s="27" t="n">
        <v>45000</v>
      </c>
      <c r="D18" s="28" t="n">
        <v>12</v>
      </c>
      <c r="E18" s="14" t="n">
        <v>0.15</v>
      </c>
      <c r="F18" s="22" t="n">
        <f aca="false">C18*(1-E18)/D18</f>
        <v>3187.5</v>
      </c>
      <c r="G18" s="22" t="n">
        <f aca="false">F18*1</f>
        <v>3187.5</v>
      </c>
    </row>
    <row r="19" customFormat="false" ht="15" hidden="false" customHeight="true" outlineLevel="0" collapsed="false">
      <c r="B19" s="26" t="s">
        <v>128</v>
      </c>
      <c r="C19" s="27" t="n">
        <v>18000</v>
      </c>
      <c r="D19" s="28" t="n">
        <v>15</v>
      </c>
      <c r="E19" s="14" t="n">
        <v>0.1</v>
      </c>
      <c r="F19" s="22" t="n">
        <f aca="false">C19*(1-E19)/D19</f>
        <v>1080</v>
      </c>
      <c r="G19" s="22" t="n">
        <f aca="false">F19*0.5</f>
        <v>540</v>
      </c>
    </row>
    <row r="20" customFormat="false" ht="15" hidden="false" customHeight="true" outlineLevel="0" collapsed="false">
      <c r="B20" s="26" t="s">
        <v>129</v>
      </c>
      <c r="C20" s="27" t="n">
        <v>12000</v>
      </c>
      <c r="D20" s="28" t="n">
        <v>10</v>
      </c>
      <c r="E20" s="14" t="n">
        <v>0.1</v>
      </c>
      <c r="F20" s="22" t="n">
        <f aca="false">C20*(1-E20)/D20</f>
        <v>1080</v>
      </c>
      <c r="G20" s="22" t="n">
        <f aca="false">F20*0.4</f>
        <v>432</v>
      </c>
    </row>
    <row r="21" customFormat="false" ht="15" hidden="false" customHeight="true" outlineLevel="0" collapsed="false">
      <c r="B21" s="26" t="s">
        <v>130</v>
      </c>
      <c r="C21" s="27" t="n">
        <v>35000</v>
      </c>
      <c r="D21" s="28" t="n">
        <v>15</v>
      </c>
      <c r="E21" s="14" t="n">
        <v>0.15</v>
      </c>
      <c r="F21" s="22" t="n">
        <f aca="false">C21*(1-E21)/D21</f>
        <v>1983.33333333333</v>
      </c>
      <c r="G21" s="22" t="n">
        <f aca="false">F21*0.3</f>
        <v>595</v>
      </c>
    </row>
    <row r="22" customFormat="false" ht="24" hidden="false" customHeight="true" outlineLevel="0" collapsed="false">
      <c r="B22" s="24" t="s">
        <v>131</v>
      </c>
      <c r="C22" s="24"/>
      <c r="D22" s="24"/>
      <c r="E22" s="24"/>
      <c r="F22" s="24"/>
      <c r="G22" s="25" t="n">
        <f aca="false">SUM(G17:G21)</f>
        <v>7634.5</v>
      </c>
    </row>
    <row r="24" customFormat="false" ht="15" hidden="false" customHeight="true" outlineLevel="0" collapsed="false">
      <c r="B24" s="16" t="s">
        <v>132</v>
      </c>
      <c r="C24" s="16"/>
      <c r="D24" s="16"/>
      <c r="E24" s="16"/>
      <c r="F24" s="16"/>
      <c r="G24" s="16"/>
    </row>
    <row r="25" customFormat="false" ht="15" hidden="false" customHeight="true" outlineLevel="0" collapsed="false">
      <c r="B25" s="21" t="s">
        <v>133</v>
      </c>
      <c r="C25" s="21"/>
      <c r="D25" s="21"/>
      <c r="E25" s="21"/>
      <c r="F25" s="21"/>
      <c r="G25" s="14" t="n">
        <v>0.05</v>
      </c>
    </row>
    <row r="26" customFormat="false" ht="15" hidden="false" customHeight="true" outlineLevel="0" collapsed="false">
      <c r="B26" s="10" t="s">
        <v>134</v>
      </c>
      <c r="C26" s="10"/>
      <c r="D26" s="10"/>
      <c r="E26" s="10"/>
      <c r="F26" s="10"/>
      <c r="G26" s="29" t="n">
        <f aca="false">SUMPRODUCT(C17:C21)*G25*0.5</f>
        <v>7250</v>
      </c>
    </row>
    <row r="28" customFormat="false" ht="27.75" hidden="false" customHeight="true" outlineLevel="0" collapsed="false">
      <c r="B28" s="30" t="s">
        <v>135</v>
      </c>
      <c r="C28" s="30"/>
      <c r="D28" s="30"/>
      <c r="E28" s="30"/>
      <c r="F28" s="30"/>
      <c r="G28" s="31" t="n">
        <f aca="false">G13+G22+G26</f>
        <v>41124.5</v>
      </c>
    </row>
  </sheetData>
  <mergeCells count="9">
    <mergeCell ref="B2:G2"/>
    <mergeCell ref="B4:G4"/>
    <mergeCell ref="B13:E13"/>
    <mergeCell ref="B15:G15"/>
    <mergeCell ref="B22:F22"/>
    <mergeCell ref="B24:G24"/>
    <mergeCell ref="B25:F25"/>
    <mergeCell ref="B26:F26"/>
    <mergeCell ref="B28:F2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G1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8"/>
    <col collapsed="false" customWidth="true" hidden="false" outlineLevel="0" max="3" min="3" style="1" width="12"/>
    <col collapsed="false" customWidth="true" hidden="false" outlineLevel="0" max="4" min="4" style="1" width="14"/>
    <col collapsed="false" customWidth="true" hidden="false" outlineLevel="0" max="5" min="5" style="1" width="16"/>
    <col collapsed="false" customWidth="true" hidden="false" outlineLevel="0" max="6" min="6" style="1" width="18"/>
    <col collapsed="false" customWidth="true" hidden="false" outlineLevel="0" max="7" min="7" style="1" width="28"/>
  </cols>
  <sheetData>
    <row r="2" customFormat="false" ht="31.5" hidden="false" customHeight="true" outlineLevel="0" collapsed="false">
      <c r="B2" s="8" t="s">
        <v>136</v>
      </c>
      <c r="C2" s="8"/>
      <c r="D2" s="8"/>
      <c r="E2" s="8"/>
      <c r="F2" s="8"/>
      <c r="G2" s="8"/>
    </row>
    <row r="4" customFormat="false" ht="27.75" hidden="false" customHeight="true" outlineLevel="0" collapsed="false">
      <c r="B4" s="9" t="s">
        <v>137</v>
      </c>
      <c r="C4" s="9" t="s">
        <v>138</v>
      </c>
      <c r="D4" s="9" t="s">
        <v>139</v>
      </c>
      <c r="E4" s="9" t="s">
        <v>140</v>
      </c>
      <c r="F4" s="9" t="s">
        <v>82</v>
      </c>
      <c r="G4" s="9" t="s">
        <v>39</v>
      </c>
    </row>
    <row r="5" customFormat="false" ht="15" hidden="false" customHeight="true" outlineLevel="0" collapsed="false">
      <c r="B5" s="26" t="s">
        <v>141</v>
      </c>
      <c r="C5" s="28" t="n">
        <v>2</v>
      </c>
      <c r="D5" s="28" t="n">
        <v>3</v>
      </c>
      <c r="E5" s="15" t="n">
        <v>130</v>
      </c>
      <c r="F5" s="22" t="n">
        <f aca="false">C5*D5*E5</f>
        <v>780</v>
      </c>
      <c r="G5" s="13" t="s">
        <v>142</v>
      </c>
    </row>
    <row r="6" customFormat="false" ht="15" hidden="false" customHeight="true" outlineLevel="0" collapsed="false">
      <c r="B6" s="26" t="s">
        <v>143</v>
      </c>
      <c r="C6" s="28" t="n">
        <v>1</v>
      </c>
      <c r="D6" s="28" t="n">
        <v>4</v>
      </c>
      <c r="E6" s="15" t="n">
        <v>130</v>
      </c>
      <c r="F6" s="22" t="n">
        <f aca="false">C6*D6*E6</f>
        <v>520</v>
      </c>
      <c r="G6" s="13" t="s">
        <v>144</v>
      </c>
    </row>
    <row r="7" customFormat="false" ht="15" hidden="false" customHeight="true" outlineLevel="0" collapsed="false">
      <c r="B7" s="26" t="s">
        <v>114</v>
      </c>
      <c r="C7" s="28" t="n">
        <v>1</v>
      </c>
      <c r="D7" s="28" t="n">
        <v>1</v>
      </c>
      <c r="E7" s="15" t="n">
        <v>130</v>
      </c>
      <c r="F7" s="22" t="n">
        <f aca="false">C7*D7*E7</f>
        <v>130</v>
      </c>
      <c r="G7" s="13"/>
    </row>
    <row r="8" customFormat="false" ht="15" hidden="false" customHeight="true" outlineLevel="0" collapsed="false">
      <c r="B8" s="26" t="s">
        <v>145</v>
      </c>
      <c r="C8" s="28" t="n">
        <v>2</v>
      </c>
      <c r="D8" s="28" t="n">
        <v>4</v>
      </c>
      <c r="E8" s="15" t="n">
        <v>180</v>
      </c>
      <c r="F8" s="22" t="n">
        <f aca="false">C8*D8*E8</f>
        <v>1440</v>
      </c>
      <c r="G8" s="13" t="s">
        <v>146</v>
      </c>
    </row>
    <row r="9" customFormat="false" ht="15" hidden="false" customHeight="true" outlineLevel="0" collapsed="false">
      <c r="B9" s="26" t="s">
        <v>147</v>
      </c>
      <c r="C9" s="28" t="n">
        <v>2</v>
      </c>
      <c r="D9" s="28" t="n">
        <v>4</v>
      </c>
      <c r="E9" s="15" t="n">
        <v>130</v>
      </c>
      <c r="F9" s="22" t="n">
        <f aca="false">C9*D9*E9</f>
        <v>1040</v>
      </c>
      <c r="G9" s="13" t="s">
        <v>148</v>
      </c>
    </row>
    <row r="10" customFormat="false" ht="15" hidden="false" customHeight="true" outlineLevel="0" collapsed="false">
      <c r="B10" s="26" t="s">
        <v>149</v>
      </c>
      <c r="C10" s="28" t="n">
        <v>2</v>
      </c>
      <c r="D10" s="28" t="n">
        <v>5</v>
      </c>
      <c r="E10" s="15" t="n">
        <v>130</v>
      </c>
      <c r="F10" s="22" t="n">
        <f aca="false">C10*D10*E10</f>
        <v>1300</v>
      </c>
      <c r="G10" s="13" t="s">
        <v>150</v>
      </c>
    </row>
    <row r="11" customFormat="false" ht="15" hidden="false" customHeight="true" outlineLevel="0" collapsed="false">
      <c r="B11" s="26" t="s">
        <v>151</v>
      </c>
      <c r="C11" s="28" t="n">
        <v>4</v>
      </c>
      <c r="D11" s="28" t="n">
        <v>1</v>
      </c>
      <c r="E11" s="15" t="n">
        <v>130</v>
      </c>
      <c r="F11" s="22" t="n">
        <f aca="false">C11*D11*E11</f>
        <v>520</v>
      </c>
      <c r="G11" s="13" t="s">
        <v>152</v>
      </c>
    </row>
    <row r="12" customFormat="false" ht="15" hidden="false" customHeight="true" outlineLevel="0" collapsed="false">
      <c r="B12" s="32" t="s">
        <v>153</v>
      </c>
      <c r="C12" s="32"/>
      <c r="D12" s="32"/>
      <c r="E12" s="32"/>
      <c r="F12" s="33" t="n">
        <f aca="false">SUM(F5:F11)</f>
        <v>5730</v>
      </c>
      <c r="G12" s="34"/>
    </row>
    <row r="14" customFormat="false" ht="15" hidden="false" customHeight="true" outlineLevel="0" collapsed="false">
      <c r="B14" s="26" t="s">
        <v>154</v>
      </c>
      <c r="C14" s="26"/>
      <c r="D14" s="26"/>
      <c r="E14" s="26"/>
      <c r="F14" s="14" t="n">
        <v>0.3</v>
      </c>
    </row>
    <row r="15" customFormat="false" ht="15" hidden="false" customHeight="true" outlineLevel="0" collapsed="false">
      <c r="B15" s="10" t="s">
        <v>155</v>
      </c>
      <c r="C15" s="10"/>
      <c r="D15" s="10"/>
      <c r="E15" s="10"/>
      <c r="F15" s="29" t="n">
        <f aca="false">F12*F14</f>
        <v>1719</v>
      </c>
    </row>
    <row r="17" customFormat="false" ht="27.75" hidden="false" customHeight="true" outlineLevel="0" collapsed="false">
      <c r="B17" s="30" t="s">
        <v>156</v>
      </c>
      <c r="C17" s="30"/>
      <c r="D17" s="30"/>
      <c r="E17" s="30"/>
      <c r="F17" s="31" t="n">
        <f aca="false">F12+F15</f>
        <v>7449</v>
      </c>
      <c r="G17" s="35"/>
    </row>
  </sheetData>
  <mergeCells count="5">
    <mergeCell ref="B2:G2"/>
    <mergeCell ref="B12:E12"/>
    <mergeCell ref="B14:E14"/>
    <mergeCell ref="B15:E15"/>
    <mergeCell ref="B17:E1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F1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8"/>
    <col collapsed="false" customWidth="true" hidden="false" outlineLevel="0" max="3" min="3" style="1" width="14"/>
    <col collapsed="false" customWidth="true" hidden="false" outlineLevel="0" max="4" min="4" style="1" width="12"/>
    <col collapsed="false" customWidth="true" hidden="false" outlineLevel="0" max="5" min="5" style="1" width="16"/>
    <col collapsed="false" customWidth="true" hidden="false" outlineLevel="0" max="6" min="6" style="1" width="18"/>
  </cols>
  <sheetData>
    <row r="2" customFormat="false" ht="31.5" hidden="false" customHeight="true" outlineLevel="0" collapsed="false">
      <c r="B2" s="8" t="s">
        <v>157</v>
      </c>
      <c r="C2" s="8"/>
      <c r="D2" s="8"/>
      <c r="E2" s="8"/>
      <c r="F2" s="8"/>
    </row>
    <row r="4" customFormat="false" ht="26.25" hidden="false" customHeight="true" outlineLevel="0" collapsed="false">
      <c r="B4" s="9" t="s">
        <v>78</v>
      </c>
      <c r="C4" s="9" t="s">
        <v>158</v>
      </c>
      <c r="D4" s="9" t="s">
        <v>38</v>
      </c>
      <c r="E4" s="9" t="s">
        <v>80</v>
      </c>
      <c r="F4" s="9" t="s">
        <v>82</v>
      </c>
    </row>
    <row r="5" customFormat="false" ht="15" hidden="false" customHeight="true" outlineLevel="0" collapsed="false">
      <c r="B5" s="26" t="s">
        <v>159</v>
      </c>
      <c r="C5" s="11" t="n">
        <v>250</v>
      </c>
      <c r="D5" s="18" t="s">
        <v>160</v>
      </c>
      <c r="E5" s="15" t="n">
        <v>8.5</v>
      </c>
      <c r="F5" s="22" t="n">
        <f aca="false">C5*E5</f>
        <v>2125</v>
      </c>
    </row>
    <row r="6" customFormat="false" ht="15" hidden="false" customHeight="true" outlineLevel="0" collapsed="false">
      <c r="B6" s="26" t="s">
        <v>161</v>
      </c>
      <c r="C6" s="11" t="n">
        <v>250</v>
      </c>
      <c r="D6" s="18" t="s">
        <v>160</v>
      </c>
      <c r="E6" s="15" t="n">
        <v>2.2</v>
      </c>
      <c r="F6" s="22" t="n">
        <f aca="false">C6*E6</f>
        <v>550</v>
      </c>
    </row>
    <row r="7" customFormat="false" ht="15" hidden="false" customHeight="true" outlineLevel="0" collapsed="false">
      <c r="B7" s="26" t="s">
        <v>162</v>
      </c>
      <c r="C7" s="11" t="n">
        <v>80</v>
      </c>
      <c r="D7" s="18" t="s">
        <v>103</v>
      </c>
      <c r="E7" s="15" t="n">
        <v>5</v>
      </c>
      <c r="F7" s="22" t="n">
        <f aca="false">C7*E7</f>
        <v>400</v>
      </c>
    </row>
    <row r="8" customFormat="false" ht="15" hidden="false" customHeight="true" outlineLevel="0" collapsed="false">
      <c r="B8" s="26" t="s">
        <v>163</v>
      </c>
      <c r="C8" s="11" t="n">
        <v>30</v>
      </c>
      <c r="D8" s="18" t="s">
        <v>103</v>
      </c>
      <c r="E8" s="15" t="n">
        <v>4</v>
      </c>
      <c r="F8" s="22" t="n">
        <f aca="false">C8*E8</f>
        <v>120</v>
      </c>
    </row>
    <row r="9" customFormat="false" ht="15" hidden="false" customHeight="true" outlineLevel="0" collapsed="false">
      <c r="B9" s="26" t="s">
        <v>164</v>
      </c>
      <c r="C9" s="11" t="n">
        <v>1</v>
      </c>
      <c r="D9" s="18" t="s">
        <v>165</v>
      </c>
      <c r="E9" s="15" t="n">
        <v>380</v>
      </c>
      <c r="F9" s="22" t="n">
        <f aca="false">C9*E9</f>
        <v>380</v>
      </c>
    </row>
    <row r="10" customFormat="false" ht="15" hidden="false" customHeight="true" outlineLevel="0" collapsed="false">
      <c r="B10" s="26" t="s">
        <v>166</v>
      </c>
      <c r="C10" s="11" t="n">
        <v>5</v>
      </c>
      <c r="D10" s="18" t="s">
        <v>90</v>
      </c>
      <c r="E10" s="15" t="n">
        <v>95</v>
      </c>
      <c r="F10" s="22" t="n">
        <f aca="false">C10*E10</f>
        <v>475</v>
      </c>
    </row>
    <row r="11" customFormat="false" ht="27.75" hidden="false" customHeight="true" outlineLevel="0" collapsed="false">
      <c r="B11" s="26" t="s">
        <v>167</v>
      </c>
      <c r="C11" s="11" t="n">
        <v>1</v>
      </c>
      <c r="D11" s="18" t="s">
        <v>168</v>
      </c>
      <c r="E11" s="15" t="n">
        <v>800</v>
      </c>
      <c r="F11" s="22" t="n">
        <f aca="false">C11*E11</f>
        <v>800</v>
      </c>
    </row>
    <row r="12" customFormat="false" ht="15" hidden="false" customHeight="true" outlineLevel="0" collapsed="false">
      <c r="B12" s="26" t="s">
        <v>169</v>
      </c>
      <c r="C12" s="11" t="n">
        <v>1</v>
      </c>
      <c r="D12" s="18" t="s">
        <v>168</v>
      </c>
      <c r="E12" s="15" t="n">
        <v>600</v>
      </c>
      <c r="F12" s="22" t="n">
        <f aca="false">C12*E12</f>
        <v>600</v>
      </c>
    </row>
    <row r="13" customFormat="false" ht="27.75" hidden="false" customHeight="true" outlineLevel="0" collapsed="false">
      <c r="B13" s="30" t="s">
        <v>170</v>
      </c>
      <c r="C13" s="30"/>
      <c r="D13" s="30"/>
      <c r="E13" s="30"/>
      <c r="F13" s="31" t="n">
        <f aca="false">SUM(F5:F12)</f>
        <v>5450</v>
      </c>
    </row>
  </sheetData>
  <mergeCells count="2">
    <mergeCell ref="B2:F2"/>
    <mergeCell ref="B13:E1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Q5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.51"/>
    <col collapsed="false" customWidth="true" hidden="false" outlineLevel="0" max="4" min="2" style="1" width="11"/>
    <col collapsed="false" customWidth="true" hidden="false" outlineLevel="0" max="5" min="5" style="1" width="1.51"/>
    <col collapsed="false" customWidth="true" hidden="false" outlineLevel="0" max="8" min="6" style="1" width="11"/>
    <col collapsed="false" customWidth="true" hidden="false" outlineLevel="0" max="9" min="9" style="1" width="1.51"/>
    <col collapsed="false" customWidth="true" hidden="false" outlineLevel="0" max="12" min="10" style="1" width="11"/>
    <col collapsed="false" customWidth="true" hidden="false" outlineLevel="0" max="13" min="13" style="1" width="1.51"/>
    <col collapsed="false" customWidth="true" hidden="false" outlineLevel="0" max="16" min="14" style="1" width="11"/>
    <col collapsed="false" customWidth="true" hidden="false" outlineLevel="0" max="17" min="17" style="1" width="1.51"/>
    <col collapsed="false" customWidth="true" hidden="false" outlineLevel="0" max="19" min="19" style="1" width="25"/>
    <col collapsed="false" customWidth="true" hidden="false" outlineLevel="0" max="20" min="20" style="1" width="16"/>
  </cols>
  <sheetData>
    <row r="1" customFormat="false" ht="18" hidden="false" customHeight="true" outlineLevel="0" collapsed="false">
      <c r="A1" s="36"/>
      <c r="Q1" s="36"/>
    </row>
    <row r="2" customFormat="false" ht="36" hidden="false" customHeight="true" outlineLevel="0" collapsed="false">
      <c r="A2" s="36"/>
      <c r="B2" s="37" t="s">
        <v>171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6"/>
    </row>
    <row r="3" customFormat="false" ht="24" hidden="false" customHeight="true" outlineLevel="0" collapsed="false">
      <c r="A3" s="36"/>
      <c r="B3" s="38" t="s">
        <v>172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6"/>
    </row>
    <row r="4" customFormat="false" ht="7.5" hidden="false" customHeight="true" outlineLevel="0" collapsed="false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</row>
    <row r="5" customFormat="false" ht="3.75" hidden="false" customHeight="true" outlineLevel="0" collapsed="false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</row>
    <row r="6" customFormat="false" ht="21.75" hidden="false" customHeight="true" outlineLevel="0" collapsed="false">
      <c r="A6" s="36"/>
      <c r="B6" s="39" t="s">
        <v>173</v>
      </c>
      <c r="C6" s="39"/>
      <c r="D6" s="39"/>
      <c r="E6" s="36"/>
      <c r="F6" s="40" t="s">
        <v>174</v>
      </c>
      <c r="G6" s="40"/>
      <c r="H6" s="40"/>
      <c r="I6" s="36"/>
      <c r="J6" s="41" t="s">
        <v>175</v>
      </c>
      <c r="K6" s="41"/>
      <c r="L6" s="41"/>
      <c r="M6" s="36"/>
      <c r="N6" s="42" t="s">
        <v>176</v>
      </c>
      <c r="O6" s="42"/>
      <c r="P6" s="42"/>
      <c r="Q6" s="36"/>
    </row>
    <row r="7" customFormat="false" ht="27.75" hidden="false" customHeight="true" outlineLevel="0" collapsed="false">
      <c r="A7" s="36"/>
      <c r="B7" s="43" t="n">
        <f aca="false">'3. Insumos e Lavoura'!G25+'4. Máquinas e Colheita'!G28+'5. Mão de Obra'!F17+'6. Armazenamento'!F13</f>
        <v>90439.5</v>
      </c>
      <c r="C7" s="43"/>
      <c r="D7" s="43"/>
      <c r="E7" s="36"/>
      <c r="F7" s="44" t="n">
        <f aca="false">('3. Insumos e Lavoura'!G25+'4. Máquinas e Colheita'!G28+'5. Mão de Obra'!F17+'6. Armazenamento'!F13)/'2. Parâmetros Gerais'!C5</f>
        <v>9043.95</v>
      </c>
      <c r="G7" s="44"/>
      <c r="H7" s="44"/>
      <c r="I7" s="36"/>
      <c r="J7" s="45" t="n">
        <f aca="false">('3. Insumos e Lavoura'!G25+'4. Máquinas e Colheita'!G28+'5. Mão de Obra'!F17+'6. Armazenamento'!F13)/'2. Parâmetros Gerais'!C16</f>
        <v>223.307407407407</v>
      </c>
      <c r="K7" s="45"/>
      <c r="L7" s="45"/>
      <c r="M7" s="36"/>
      <c r="N7" s="46" t="n">
        <f aca="false">('3. Insumos e Lavoura'!G25+'4. Máquinas e Colheita'!G28+'5. Mão de Obra'!F17+'6. Armazenamento'!F13)/('2. Parâmetros Gerais'!C9*'2. Parâmetros Gerais'!C11)</f>
        <v>10.0488333333333</v>
      </c>
      <c r="O7" s="46"/>
      <c r="P7" s="46"/>
      <c r="Q7" s="36"/>
    </row>
    <row r="8" customFormat="false" ht="12" hidden="false" customHeight="true" outlineLevel="0" collapsed="false">
      <c r="A8" s="36"/>
      <c r="B8" s="43"/>
      <c r="C8" s="43"/>
      <c r="D8" s="43"/>
      <c r="E8" s="36"/>
      <c r="F8" s="44"/>
      <c r="G8" s="44"/>
      <c r="H8" s="44"/>
      <c r="I8" s="36"/>
      <c r="J8" s="45"/>
      <c r="K8" s="45"/>
      <c r="L8" s="45"/>
      <c r="M8" s="36"/>
      <c r="N8" s="46"/>
      <c r="O8" s="46"/>
      <c r="P8" s="46"/>
      <c r="Q8" s="36"/>
    </row>
    <row r="9" customFormat="false" ht="18" hidden="false" customHeight="true" outlineLevel="0" collapsed="false">
      <c r="A9" s="36"/>
      <c r="B9" s="47" t="s">
        <v>177</v>
      </c>
      <c r="C9" s="47"/>
      <c r="D9" s="47"/>
      <c r="E9" s="36"/>
      <c r="F9" s="48" t="s">
        <v>178</v>
      </c>
      <c r="G9" s="48"/>
      <c r="H9" s="48"/>
      <c r="I9" s="36"/>
      <c r="J9" s="49" t="s">
        <v>179</v>
      </c>
      <c r="K9" s="49"/>
      <c r="L9" s="49"/>
      <c r="M9" s="36"/>
      <c r="N9" s="50" t="s">
        <v>180</v>
      </c>
      <c r="O9" s="50"/>
      <c r="P9" s="50"/>
      <c r="Q9" s="36"/>
    </row>
    <row r="10" customFormat="false" ht="12" hidden="false" customHeight="true" outlineLevel="0" collapsed="false">
      <c r="A10" s="36"/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</row>
    <row r="11" customFormat="false" ht="25.5" hidden="false" customHeight="true" outlineLevel="0" collapsed="false">
      <c r="A11" s="36"/>
      <c r="B11" s="51" t="s">
        <v>181</v>
      </c>
      <c r="C11" s="51"/>
      <c r="D11" s="51"/>
      <c r="E11" s="51"/>
      <c r="F11" s="51"/>
      <c r="G11" s="51"/>
      <c r="H11" s="51"/>
      <c r="I11" s="36"/>
      <c r="J11" s="51" t="s">
        <v>182</v>
      </c>
      <c r="K11" s="51"/>
      <c r="L11" s="51"/>
      <c r="M11" s="51"/>
      <c r="N11" s="51"/>
      <c r="O11" s="51"/>
      <c r="P11" s="51"/>
      <c r="Q11" s="36"/>
    </row>
    <row r="12" customFormat="false" ht="24" hidden="false" customHeight="true" outlineLevel="0" collapsed="false">
      <c r="A12" s="36"/>
      <c r="B12" s="52" t="s">
        <v>183</v>
      </c>
      <c r="C12" s="52"/>
      <c r="D12" s="52" t="s">
        <v>184</v>
      </c>
      <c r="E12" s="52"/>
      <c r="F12" s="52" t="s">
        <v>185</v>
      </c>
      <c r="G12" s="52" t="s">
        <v>62</v>
      </c>
      <c r="H12" s="52"/>
      <c r="Q12" s="36"/>
    </row>
    <row r="13" customFormat="false" ht="21.75" hidden="false" customHeight="true" outlineLevel="0" collapsed="false">
      <c r="A13" s="36"/>
      <c r="B13" s="53" t="s">
        <v>186</v>
      </c>
      <c r="C13" s="53"/>
      <c r="D13" s="54" t="n">
        <f aca="false">'3. Insumos e Lavoura'!G25</f>
        <v>36416</v>
      </c>
      <c r="E13" s="54"/>
      <c r="F13" s="55" t="n">
        <f aca="false">D13/D17</f>
        <v>0.402655919150371</v>
      </c>
      <c r="G13" s="56" t="n">
        <f aca="false">D13/'2. Parâmetros Gerais'!C16</f>
        <v>89.9160493827161</v>
      </c>
      <c r="H13" s="56"/>
      <c r="Q13" s="36"/>
    </row>
    <row r="14" customFormat="false" ht="21.75" hidden="false" customHeight="true" outlineLevel="0" collapsed="false">
      <c r="A14" s="36"/>
      <c r="B14" s="57" t="s">
        <v>187</v>
      </c>
      <c r="C14" s="57"/>
      <c r="D14" s="58" t="n">
        <f aca="false">'4. Máquinas e Colheita'!G28</f>
        <v>41124.5</v>
      </c>
      <c r="E14" s="58"/>
      <c r="F14" s="59" t="n">
        <f aca="false">D14/D17</f>
        <v>0.454718347624655</v>
      </c>
      <c r="G14" s="60" t="n">
        <f aca="false">D14/'2. Parâmetros Gerais'!C16</f>
        <v>101.541975308642</v>
      </c>
      <c r="H14" s="60"/>
      <c r="Q14" s="36"/>
    </row>
    <row r="15" customFormat="false" ht="21.75" hidden="false" customHeight="true" outlineLevel="0" collapsed="false">
      <c r="A15" s="36"/>
      <c r="B15" s="53" t="s">
        <v>188</v>
      </c>
      <c r="C15" s="53"/>
      <c r="D15" s="54" t="n">
        <f aca="false">'5. Mão de Obra'!F17</f>
        <v>7449</v>
      </c>
      <c r="E15" s="54"/>
      <c r="F15" s="55" t="n">
        <f aca="false">D15/D17</f>
        <v>0.0823644535849933</v>
      </c>
      <c r="G15" s="56" t="n">
        <f aca="false">D15/'2. Parâmetros Gerais'!C16</f>
        <v>18.3925925925926</v>
      </c>
      <c r="H15" s="56"/>
      <c r="Q15" s="36"/>
    </row>
    <row r="16" customFormat="false" ht="21.75" hidden="false" customHeight="true" outlineLevel="0" collapsed="false">
      <c r="A16" s="36"/>
      <c r="B16" s="57" t="s">
        <v>189</v>
      </c>
      <c r="C16" s="57"/>
      <c r="D16" s="58" t="n">
        <f aca="false">'6. Armazenamento'!F13</f>
        <v>5450</v>
      </c>
      <c r="E16" s="58"/>
      <c r="F16" s="59" t="n">
        <f aca="false">D16/D17</f>
        <v>0.0602612796399803</v>
      </c>
      <c r="G16" s="60" t="n">
        <f aca="false">D16/'2. Parâmetros Gerais'!C16</f>
        <v>13.4567901234568</v>
      </c>
      <c r="H16" s="60"/>
      <c r="Q16" s="36"/>
    </row>
    <row r="17" customFormat="false" ht="27.75" hidden="false" customHeight="true" outlineLevel="0" collapsed="false">
      <c r="A17" s="36"/>
      <c r="B17" s="61" t="s">
        <v>190</v>
      </c>
      <c r="C17" s="61"/>
      <c r="D17" s="62" t="n">
        <f aca="false">SUM(D13:D16)</f>
        <v>90439.5</v>
      </c>
      <c r="E17" s="62"/>
      <c r="F17" s="63" t="s">
        <v>191</v>
      </c>
      <c r="G17" s="64" t="n">
        <f aca="false">D17/'2. Parâmetros Gerais'!C16</f>
        <v>223.307407407407</v>
      </c>
      <c r="H17" s="64"/>
      <c r="Q17" s="36"/>
    </row>
    <row r="18" customFormat="false" ht="18" hidden="false" customHeight="true" outlineLevel="0" collapsed="false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</row>
    <row r="19" customFormat="false" ht="18" hidden="false" customHeight="true" outlineLevel="0" collapsed="false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</row>
    <row r="20" customFormat="false" ht="18" hidden="false" customHeight="true" outlineLevel="0" collapsed="false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</row>
    <row r="21" customFormat="false" ht="18" hidden="false" customHeight="true" outlineLevel="0" collapsed="false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</row>
    <row r="22" customFormat="false" ht="18" hidden="false" customHeight="true" outlineLevel="0" collapsed="false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</row>
    <row r="23" customFormat="false" ht="12" hidden="false" customHeight="true" outlineLevel="0" collapsed="false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</row>
    <row r="24" customFormat="false" ht="25.5" hidden="false" customHeight="true" outlineLevel="0" collapsed="false">
      <c r="A24" s="36"/>
      <c r="B24" s="51" t="s">
        <v>192</v>
      </c>
      <c r="C24" s="51"/>
      <c r="D24" s="51"/>
      <c r="E24" s="51"/>
      <c r="F24" s="51"/>
      <c r="G24" s="51"/>
      <c r="H24" s="51"/>
      <c r="J24" s="51" t="s">
        <v>193</v>
      </c>
      <c r="K24" s="51"/>
      <c r="L24" s="51"/>
      <c r="M24" s="51"/>
      <c r="N24" s="51"/>
      <c r="O24" s="51"/>
      <c r="P24" s="51"/>
      <c r="Q24" s="36"/>
    </row>
    <row r="25" customFormat="false" ht="24" hidden="false" customHeight="true" outlineLevel="0" collapsed="false">
      <c r="A25" s="36"/>
      <c r="B25" s="65" t="s">
        <v>194</v>
      </c>
      <c r="C25" s="65"/>
      <c r="D25" s="65"/>
      <c r="E25" s="65"/>
      <c r="F25" s="66" t="n">
        <f aca="false">D17/'2. Parâmetros Gerais'!C16</f>
        <v>223.307407407407</v>
      </c>
      <c r="G25" s="66"/>
      <c r="H25" s="66"/>
      <c r="Q25" s="36"/>
    </row>
    <row r="26" customFormat="false" ht="24" hidden="false" customHeight="true" outlineLevel="0" collapsed="false">
      <c r="A26" s="36"/>
      <c r="B26" s="67" t="s">
        <v>195</v>
      </c>
      <c r="C26" s="67"/>
      <c r="D26" s="67"/>
      <c r="E26" s="67"/>
      <c r="F26" s="66" t="n">
        <f aca="false">'2. Parâmetros Gerais'!C12</f>
        <v>280</v>
      </c>
      <c r="G26" s="66"/>
      <c r="H26" s="66"/>
      <c r="Q26" s="36"/>
    </row>
    <row r="27" customFormat="false" ht="24" hidden="false" customHeight="true" outlineLevel="0" collapsed="false">
      <c r="A27" s="36"/>
      <c r="B27" s="68" t="s">
        <v>196</v>
      </c>
      <c r="C27" s="68"/>
      <c r="D27" s="68"/>
      <c r="E27" s="68"/>
      <c r="F27" s="69" t="n">
        <f aca="false">F26-F25</f>
        <v>56.6925925925926</v>
      </c>
      <c r="G27" s="69"/>
      <c r="H27" s="69"/>
      <c r="Q27" s="36"/>
    </row>
    <row r="28" customFormat="false" ht="24" hidden="false" customHeight="true" outlineLevel="0" collapsed="false">
      <c r="A28" s="36"/>
      <c r="B28" s="70" t="s">
        <v>197</v>
      </c>
      <c r="C28" s="70"/>
      <c r="D28" s="70"/>
      <c r="E28" s="70"/>
      <c r="F28" s="71" t="n">
        <f aca="false">F27*'2. Parâmetros Gerais'!C16</f>
        <v>22960.5</v>
      </c>
      <c r="G28" s="71"/>
      <c r="H28" s="71"/>
      <c r="Q28" s="36"/>
    </row>
    <row r="29" customFormat="false" ht="24" hidden="false" customHeight="true" outlineLevel="0" collapsed="false">
      <c r="A29" s="36"/>
      <c r="B29" s="72" t="s">
        <v>198</v>
      </c>
      <c r="C29" s="72"/>
      <c r="D29" s="72"/>
      <c r="E29" s="72"/>
      <c r="F29" s="73" t="n">
        <f aca="false">F28/'2. Parâmetros Gerais'!C9</f>
        <v>459.21</v>
      </c>
      <c r="G29" s="73"/>
      <c r="H29" s="73"/>
      <c r="Q29" s="36"/>
    </row>
    <row r="30" customFormat="false" ht="18" hidden="false" customHeight="true" outlineLevel="0" collapsed="false">
      <c r="A30" s="36"/>
      <c r="Q30" s="36"/>
    </row>
    <row r="31" customFormat="false" ht="18" hidden="false" customHeight="true" outlineLevel="0" collapsed="false">
      <c r="A31" s="36"/>
      <c r="Q31" s="36"/>
    </row>
    <row r="32" customFormat="false" ht="18" hidden="false" customHeight="true" outlineLevel="0" collapsed="false">
      <c r="A32" s="36"/>
      <c r="Q32" s="36"/>
    </row>
    <row r="33" customFormat="false" ht="18" hidden="false" customHeight="true" outlineLevel="0" collapsed="false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</row>
    <row r="34" customFormat="false" ht="12" hidden="false" customHeight="true" outlineLevel="0" collapsed="false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</row>
    <row r="35" customFormat="false" ht="25.5" hidden="false" customHeight="true" outlineLevel="0" collapsed="false">
      <c r="A35" s="36"/>
      <c r="B35" s="51" t="s">
        <v>199</v>
      </c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36"/>
    </row>
    <row r="36" customFormat="false" ht="21.75" hidden="false" customHeight="true" outlineLevel="0" collapsed="false">
      <c r="A36" s="36"/>
      <c r="B36" s="74" t="s">
        <v>200</v>
      </c>
      <c r="C36" s="74"/>
      <c r="D36" s="74"/>
      <c r="F36" s="75" t="s">
        <v>201</v>
      </c>
      <c r="G36" s="75"/>
      <c r="H36" s="75"/>
      <c r="J36" s="76" t="s">
        <v>202</v>
      </c>
      <c r="K36" s="76"/>
      <c r="L36" s="76"/>
      <c r="N36" s="77" t="s">
        <v>203</v>
      </c>
      <c r="O36" s="77"/>
      <c r="P36" s="77"/>
      <c r="Q36" s="36"/>
    </row>
    <row r="37" customFormat="false" ht="27.75" hidden="false" customHeight="true" outlineLevel="0" collapsed="false">
      <c r="A37" s="36"/>
      <c r="B37" s="78" t="n">
        <f aca="false">D17/'2. Parâmetros Gerais'!C17</f>
        <v>697.835648148148</v>
      </c>
      <c r="C37" s="78"/>
      <c r="D37" s="78"/>
      <c r="F37" s="79" t="n">
        <f aca="false">D17/'2. Parâmetros Gerais'!C9</f>
        <v>1808.79</v>
      </c>
      <c r="G37" s="79"/>
      <c r="H37" s="79"/>
      <c r="J37" s="80" t="n">
        <f aca="false">'2. Parâmetros Gerais'!C16</f>
        <v>405</v>
      </c>
      <c r="K37" s="80"/>
      <c r="L37" s="80"/>
      <c r="N37" s="81" t="n">
        <f aca="false">'2. Parâmetros Gerais'!C18</f>
        <v>225</v>
      </c>
      <c r="O37" s="81"/>
      <c r="P37" s="81"/>
      <c r="Q37" s="36"/>
    </row>
    <row r="38" customFormat="false" ht="6" hidden="false" customHeight="true" outlineLevel="0" collapsed="false">
      <c r="A38" s="36"/>
      <c r="B38" s="82"/>
      <c r="C38" s="82"/>
      <c r="D38" s="82"/>
      <c r="F38" s="83"/>
      <c r="G38" s="83"/>
      <c r="H38" s="83"/>
      <c r="J38" s="84"/>
      <c r="K38" s="84"/>
      <c r="L38" s="84"/>
      <c r="N38" s="85"/>
      <c r="O38" s="85"/>
      <c r="P38" s="85"/>
      <c r="Q38" s="36"/>
    </row>
    <row r="39" customFormat="false" ht="18" hidden="false" customHeight="true" outlineLevel="0" collapsed="false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</row>
    <row r="40" customFormat="false" ht="9.75" hidden="false" customHeight="true" outlineLevel="0" collapsed="false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</row>
    <row r="41" customFormat="false" ht="21.75" hidden="false" customHeight="true" outlineLevel="0" collapsed="false">
      <c r="A41" s="36"/>
      <c r="B41" s="86" t="s">
        <v>204</v>
      </c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36"/>
    </row>
    <row r="42" customFormat="false" ht="18" hidden="false" customHeight="true" outlineLevel="0" collapsed="false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</row>
    <row r="43" customFormat="false" ht="18" hidden="false" customHeight="true" outlineLevel="0" collapsed="false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</row>
    <row r="44" customFormat="false" ht="18" hidden="false" customHeight="true" outlineLevel="0" collapsed="false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</row>
    <row r="45" customFormat="false" ht="18" hidden="false" customHeight="true" outlineLevel="0" collapsed="false"/>
    <row r="46" customFormat="false" ht="18" hidden="false" customHeight="true" outlineLevel="0" collapsed="false"/>
    <row r="47" customFormat="false" ht="18" hidden="false" customHeight="true" outlineLevel="0" collapsed="false"/>
    <row r="48" customFormat="false" ht="18" hidden="false" customHeight="true" outlineLevel="0" collapsed="false"/>
    <row r="49" customFormat="false" ht="18" hidden="false" customHeight="true" outlineLevel="0" collapsed="false"/>
    <row r="50" customFormat="false" ht="18" hidden="false" customHeight="true" outlineLevel="0" collapsed="false"/>
    <row r="51" customFormat="false" ht="18" hidden="false" customHeight="true" outlineLevel="0" collapsed="false"/>
    <row r="52" customFormat="false" ht="18" hidden="false" customHeight="true" outlineLevel="0" collapsed="false"/>
    <row r="53" customFormat="false" ht="18" hidden="false" customHeight="true" outlineLevel="0" collapsed="false"/>
    <row r="54" customFormat="false" ht="18" hidden="false" customHeight="true" outlineLevel="0" collapsed="false"/>
    <row r="55" customFormat="false" ht="18" hidden="false" customHeight="true" outlineLevel="0" collapsed="false"/>
    <row r="56" customFormat="false" ht="18" hidden="false" customHeight="true" outlineLevel="0" collapsed="false"/>
    <row r="57" customFormat="false" ht="18" hidden="false" customHeight="true" outlineLevel="0" collapsed="false"/>
    <row r="58" customFormat="false" ht="18" hidden="false" customHeight="true" outlineLevel="0" collapsed="false"/>
    <row r="59" customFormat="false" ht="18" hidden="false" customHeight="true" outlineLevel="0" collapsed="false"/>
  </sheetData>
  <mergeCells count="60">
    <mergeCell ref="B2:P2"/>
    <mergeCell ref="B3:P3"/>
    <mergeCell ref="B6:D6"/>
    <mergeCell ref="F6:H6"/>
    <mergeCell ref="J6:L6"/>
    <mergeCell ref="N6:P6"/>
    <mergeCell ref="B7:D8"/>
    <mergeCell ref="F7:H8"/>
    <mergeCell ref="J7:L8"/>
    <mergeCell ref="N7:P8"/>
    <mergeCell ref="B9:D9"/>
    <mergeCell ref="F9:H9"/>
    <mergeCell ref="J9:L9"/>
    <mergeCell ref="N9:P9"/>
    <mergeCell ref="B11:H11"/>
    <mergeCell ref="J11:P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24:H24"/>
    <mergeCell ref="J24:P24"/>
    <mergeCell ref="B25:E25"/>
    <mergeCell ref="F25:H25"/>
    <mergeCell ref="B26:E26"/>
    <mergeCell ref="F26:H26"/>
    <mergeCell ref="B27:E27"/>
    <mergeCell ref="F27:H27"/>
    <mergeCell ref="B28:E28"/>
    <mergeCell ref="F28:H28"/>
    <mergeCell ref="B29:E29"/>
    <mergeCell ref="F29:H29"/>
    <mergeCell ref="B35:P35"/>
    <mergeCell ref="B36:D36"/>
    <mergeCell ref="F36:H36"/>
    <mergeCell ref="J36:L36"/>
    <mergeCell ref="N36:P36"/>
    <mergeCell ref="B37:D37"/>
    <mergeCell ref="F37:H37"/>
    <mergeCell ref="J37:L37"/>
    <mergeCell ref="N37:P37"/>
    <mergeCell ref="B38:D38"/>
    <mergeCell ref="F38:H38"/>
    <mergeCell ref="J38:L38"/>
    <mergeCell ref="N38:P38"/>
    <mergeCell ref="B41:P41"/>
  </mergeCells>
  <printOptions headings="false" gridLines="false" gridLinesSet="true" horizontalCentered="true" verticalCentered="false"/>
  <pageMargins left="0.3" right="0.3" top="0.4" bottom="0.4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F1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8"/>
    <col collapsed="false" customWidth="true" hidden="false" outlineLevel="0" max="6" min="3" style="1" width="22"/>
  </cols>
  <sheetData>
    <row r="2" customFormat="false" ht="31.5" hidden="false" customHeight="true" outlineLevel="0" collapsed="false">
      <c r="B2" s="8" t="s">
        <v>205</v>
      </c>
      <c r="C2" s="8"/>
      <c r="D2" s="8"/>
      <c r="E2" s="8"/>
      <c r="F2" s="8"/>
    </row>
    <row r="3" customFormat="false" ht="15" hidden="false" customHeight="true" outlineLevel="0" collapsed="false">
      <c r="B3" s="87" t="s">
        <v>206</v>
      </c>
      <c r="C3" s="87"/>
      <c r="D3" s="87"/>
      <c r="E3" s="87"/>
      <c r="F3" s="87"/>
    </row>
    <row r="5" customFormat="false" ht="31.5" hidden="false" customHeight="true" outlineLevel="0" collapsed="false">
      <c r="B5" s="9" t="s">
        <v>207</v>
      </c>
      <c r="C5" s="9" t="s">
        <v>208</v>
      </c>
      <c r="D5" s="9" t="s">
        <v>209</v>
      </c>
      <c r="E5" s="9" t="s">
        <v>210</v>
      </c>
      <c r="F5" s="9" t="s">
        <v>211</v>
      </c>
    </row>
    <row r="6" customFormat="false" ht="15" hidden="false" customHeight="true" outlineLevel="0" collapsed="false">
      <c r="B6" s="88" t="s">
        <v>212</v>
      </c>
      <c r="C6" s="23" t="n">
        <f aca="false">'7. Dashboard'!D10</f>
        <v>0</v>
      </c>
      <c r="D6" s="22" t="n">
        <f aca="false">C6*0.85</f>
        <v>0</v>
      </c>
      <c r="E6" s="22" t="n">
        <f aca="false">240*'2. Parâmetros Gerais'!C6*(1-'2. Parâmetros Gerais'!C8)</f>
        <v>9720</v>
      </c>
      <c r="F6" s="22" t="n">
        <f aca="false">'2. Parâmetros Gerais'!C12*'2. Parâmetros Gerais'!C6*(1-'2. Parâmetros Gerais'!C8)</f>
        <v>11340</v>
      </c>
    </row>
    <row r="7" customFormat="false" ht="15" hidden="false" customHeight="true" outlineLevel="0" collapsed="false">
      <c r="B7" s="88" t="s">
        <v>213</v>
      </c>
      <c r="C7" s="23" t="n">
        <f aca="false">'7. Dashboard'!F10</f>
        <v>0</v>
      </c>
      <c r="D7" s="22" t="n">
        <f aca="false">C7*0.85</f>
        <v>0</v>
      </c>
      <c r="E7" s="15" t="n">
        <v>240</v>
      </c>
      <c r="F7" s="23" t="n">
        <f aca="false">'2. Parâmetros Gerais'!C12</f>
        <v>280</v>
      </c>
    </row>
    <row r="8" customFormat="false" ht="15" hidden="false" customHeight="true" outlineLevel="0" collapsed="false">
      <c r="B8" s="88" t="s">
        <v>214</v>
      </c>
      <c r="C8" s="22" t="n">
        <f aca="false">C7*'2. Parâmetros Gerais'!C10/1000</f>
        <v>0</v>
      </c>
      <c r="D8" s="22" t="n">
        <f aca="false">D7*'2. Parâmetros Gerais'!C10/1000</f>
        <v>0</v>
      </c>
      <c r="E8" s="22" t="n">
        <f aca="false">E7*'2. Parâmetros Gerais'!C10/1000</f>
        <v>6</v>
      </c>
      <c r="F8" s="22" t="n">
        <f aca="false">F7*'2. Parâmetros Gerais'!C10/1000</f>
        <v>7</v>
      </c>
    </row>
    <row r="9" customFormat="false" ht="15" hidden="false" customHeight="true" outlineLevel="0" collapsed="false">
      <c r="B9" s="88" t="s">
        <v>215</v>
      </c>
      <c r="C9" s="23" t="n">
        <f aca="false">'7. Dashboard'!C10</f>
        <v>0</v>
      </c>
      <c r="D9" s="22" t="n">
        <f aca="false">C9*0.85</f>
        <v>0</v>
      </c>
      <c r="E9" s="22" t="n">
        <f aca="false">E7*'2. Parâmetros Gerais'!C16</f>
        <v>97200</v>
      </c>
      <c r="F9" s="22" t="n">
        <f aca="false">F7*'2. Parâmetros Gerais'!C16</f>
        <v>113400</v>
      </c>
    </row>
    <row r="10" customFormat="false" ht="24" hidden="false" customHeight="true" outlineLevel="0" collapsed="false">
      <c r="B10" s="89" t="s">
        <v>216</v>
      </c>
      <c r="C10" s="90" t="s">
        <v>217</v>
      </c>
      <c r="D10" s="91" t="n">
        <f aca="false">D9-C9</f>
        <v>0</v>
      </c>
      <c r="E10" s="91" t="n">
        <f aca="false">E9-C9</f>
        <v>97200</v>
      </c>
      <c r="F10" s="91" t="n">
        <f aca="false">F9-C9</f>
        <v>113400</v>
      </c>
    </row>
    <row r="13" customFormat="false" ht="15" hidden="false" customHeight="true" outlineLevel="0" collapsed="false">
      <c r="B13" s="16" t="s">
        <v>218</v>
      </c>
      <c r="C13" s="16"/>
      <c r="D13" s="16"/>
      <c r="E13" s="16"/>
      <c r="F13" s="16"/>
    </row>
    <row r="14" customFormat="false" ht="21.75" hidden="false" customHeight="true" outlineLevel="0" collapsed="false">
      <c r="B14" s="7" t="s">
        <v>219</v>
      </c>
      <c r="C14" s="7"/>
      <c r="D14" s="7"/>
      <c r="E14" s="7"/>
      <c r="F14" s="7"/>
    </row>
    <row r="15" customFormat="false" ht="21.75" hidden="false" customHeight="true" outlineLevel="0" collapsed="false">
      <c r="B15" s="7" t="s">
        <v>220</v>
      </c>
      <c r="C15" s="7"/>
      <c r="D15" s="7"/>
      <c r="E15" s="7"/>
      <c r="F15" s="7"/>
    </row>
    <row r="16" customFormat="false" ht="21.75" hidden="false" customHeight="true" outlineLevel="0" collapsed="false">
      <c r="B16" s="7" t="s">
        <v>221</v>
      </c>
      <c r="C16" s="7"/>
      <c r="D16" s="7"/>
      <c r="E16" s="7"/>
      <c r="F16" s="7"/>
    </row>
    <row r="17" customFormat="false" ht="21.75" hidden="false" customHeight="true" outlineLevel="0" collapsed="false">
      <c r="B17" s="7" t="s">
        <v>222</v>
      </c>
      <c r="C17" s="7"/>
      <c r="D17" s="7"/>
      <c r="E17" s="7"/>
      <c r="F17" s="7"/>
    </row>
    <row r="18" customFormat="false" ht="21.75" hidden="false" customHeight="true" outlineLevel="0" collapsed="false">
      <c r="B18" s="7" t="s">
        <v>223</v>
      </c>
      <c r="C18" s="7"/>
      <c r="D18" s="7"/>
      <c r="E18" s="7"/>
      <c r="F18" s="7"/>
    </row>
  </sheetData>
  <mergeCells count="8">
    <mergeCell ref="B2:F2"/>
    <mergeCell ref="B3:F3"/>
    <mergeCell ref="B13:F13"/>
    <mergeCell ref="B14:F14"/>
    <mergeCell ref="B15:F15"/>
    <mergeCell ref="B16:F16"/>
    <mergeCell ref="B17:F17"/>
    <mergeCell ref="B18:F1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2026-05-10T13:18:02Z</dcterms:created>
  <dc:creator>openpyxl</dc:creator>
  <dc:description/>
  <dc:language>en-US</dc:language>
  <cp:lastModifiedBy/>
  <dcterms:modified xsi:type="dcterms:W3CDTF">2026-05-11T12:46:57Z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